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2330"/>
  </bookViews>
  <sheets>
    <sheet name="Взлет-посадка" sheetId="1" r:id="rId1"/>
    <sheet name="Обесп.авиац.без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64" i="2" l="1"/>
  <c r="D163" i="2"/>
  <c r="D161" i="2"/>
  <c r="F160" i="2"/>
  <c r="F159" i="2"/>
  <c r="E157" i="2"/>
  <c r="F157" i="2" s="1"/>
  <c r="D157" i="2"/>
  <c r="F150" i="2"/>
  <c r="E150" i="2"/>
  <c r="F149" i="2"/>
  <c r="E149" i="2"/>
  <c r="S146" i="2"/>
  <c r="E146" i="2"/>
  <c r="R145" i="2"/>
  <c r="E145" i="2"/>
  <c r="R144" i="2"/>
  <c r="E144" i="2"/>
  <c r="S143" i="2"/>
  <c r="E143" i="2"/>
  <c r="R142" i="2"/>
  <c r="E142" i="2"/>
  <c r="R141" i="2"/>
  <c r="E141" i="2"/>
  <c r="E140" i="2"/>
  <c r="R140" i="2" s="1"/>
  <c r="E139" i="2"/>
  <c r="R138" i="2"/>
  <c r="E138" i="2"/>
  <c r="E137" i="2"/>
  <c r="R137" i="2" s="1"/>
  <c r="F136" i="2"/>
  <c r="E136" i="2"/>
  <c r="R136" i="2" s="1"/>
  <c r="E135" i="2"/>
  <c r="S135" i="2" s="1"/>
  <c r="E134" i="2"/>
  <c r="R134" i="2" s="1"/>
  <c r="F133" i="2"/>
  <c r="E133" i="2"/>
  <c r="R133" i="2" s="1"/>
  <c r="S132" i="2"/>
  <c r="E132" i="2"/>
  <c r="R131" i="2"/>
  <c r="E131" i="2"/>
  <c r="E130" i="2"/>
  <c r="F129" i="2"/>
  <c r="E129" i="2"/>
  <c r="R129" i="2" s="1"/>
  <c r="E128" i="2"/>
  <c r="R128" i="2" s="1"/>
  <c r="F127" i="2"/>
  <c r="E127" i="2"/>
  <c r="R127" i="2" s="1"/>
  <c r="S126" i="2"/>
  <c r="E126" i="2"/>
  <c r="E125" i="2"/>
  <c r="S125" i="2" s="1"/>
  <c r="E124" i="2"/>
  <c r="S124" i="2" s="1"/>
  <c r="F123" i="2"/>
  <c r="E123" i="2"/>
  <c r="R123" i="2" s="1"/>
  <c r="R122" i="2"/>
  <c r="E122" i="2"/>
  <c r="R121" i="2"/>
  <c r="E121" i="2"/>
  <c r="E120" i="2"/>
  <c r="R120" i="2" s="1"/>
  <c r="E119" i="2"/>
  <c r="R119" i="2" s="1"/>
  <c r="E118" i="2"/>
  <c r="R118" i="2" s="1"/>
  <c r="F117" i="2"/>
  <c r="E117" i="2"/>
  <c r="R117" i="2" s="1"/>
  <c r="R115" i="2" s="1"/>
  <c r="S116" i="2"/>
  <c r="E116" i="2"/>
  <c r="D115" i="2"/>
  <c r="F114" i="2"/>
  <c r="E114" i="2"/>
  <c r="S114" i="2" s="1"/>
  <c r="S108" i="2" s="1"/>
  <c r="R113" i="2"/>
  <c r="E113" i="2"/>
  <c r="R112" i="2"/>
  <c r="E112" i="2"/>
  <c r="R111" i="2"/>
  <c r="E111" i="2"/>
  <c r="E110" i="2"/>
  <c r="R110" i="2" s="1"/>
  <c r="F109" i="2"/>
  <c r="E109" i="2"/>
  <c r="R109" i="2" s="1"/>
  <c r="R108" i="2" s="1"/>
  <c r="D108" i="2"/>
  <c r="E107" i="2"/>
  <c r="R107" i="2" s="1"/>
  <c r="F106" i="2"/>
  <c r="E106" i="2"/>
  <c r="S106" i="2" s="1"/>
  <c r="E105" i="2"/>
  <c r="S105" i="2" s="1"/>
  <c r="E104" i="2"/>
  <c r="R104" i="2" s="1"/>
  <c r="R103" i="2" s="1"/>
  <c r="E103" i="2"/>
  <c r="D103" i="2"/>
  <c r="R102" i="2"/>
  <c r="E102" i="2"/>
  <c r="R101" i="2"/>
  <c r="E101" i="2"/>
  <c r="R100" i="2"/>
  <c r="E100" i="2"/>
  <c r="R99" i="2"/>
  <c r="E99" i="2"/>
  <c r="E98" i="2"/>
  <c r="R98" i="2" s="1"/>
  <c r="R97" i="2" s="1"/>
  <c r="S97" i="2"/>
  <c r="E97" i="2"/>
  <c r="D97" i="2"/>
  <c r="D95" i="2" s="1"/>
  <c r="D82" i="2" s="1"/>
  <c r="D81" i="2" s="1"/>
  <c r="F94" i="2"/>
  <c r="E94" i="2"/>
  <c r="R94" i="2" s="1"/>
  <c r="R93" i="2"/>
  <c r="E93" i="2"/>
  <c r="E92" i="2"/>
  <c r="R92" i="2" s="1"/>
  <c r="F91" i="2"/>
  <c r="E91" i="2"/>
  <c r="R91" i="2" s="1"/>
  <c r="E90" i="2"/>
  <c r="R90" i="2" s="1"/>
  <c r="F89" i="2"/>
  <c r="E89" i="2"/>
  <c r="R89" i="2" s="1"/>
  <c r="E88" i="2"/>
  <c r="R88" i="2" s="1"/>
  <c r="F86" i="2"/>
  <c r="E86" i="2"/>
  <c r="S86" i="2" s="1"/>
  <c r="E85" i="2"/>
  <c r="R85" i="2" s="1"/>
  <c r="F84" i="2"/>
  <c r="E84" i="2"/>
  <c r="E164" i="2" s="1"/>
  <c r="F164" i="2" s="1"/>
  <c r="R80" i="2"/>
  <c r="E80" i="2"/>
  <c r="R79" i="2"/>
  <c r="E79" i="2"/>
  <c r="R78" i="2"/>
  <c r="E78" i="2"/>
  <c r="R77" i="2"/>
  <c r="E77" i="2"/>
  <c r="R76" i="2"/>
  <c r="E76" i="2"/>
  <c r="E75" i="2"/>
  <c r="R75" i="2" s="1"/>
  <c r="E74" i="2"/>
  <c r="R73" i="2"/>
  <c r="E73" i="2"/>
  <c r="R72" i="2"/>
  <c r="E72" i="2"/>
  <c r="R71" i="2"/>
  <c r="E71" i="2"/>
  <c r="R70" i="2"/>
  <c r="E70" i="2"/>
  <c r="R69" i="2"/>
  <c r="E69" i="2"/>
  <c r="E68" i="2"/>
  <c r="S68" i="2" s="1"/>
  <c r="E67" i="2"/>
  <c r="R67" i="2" s="1"/>
  <c r="E66" i="2"/>
  <c r="R66" i="2" s="1"/>
  <c r="E65" i="2"/>
  <c r="R65" i="2" s="1"/>
  <c r="E64" i="2"/>
  <c r="S64" i="2" s="1"/>
  <c r="F63" i="2"/>
  <c r="E63" i="2"/>
  <c r="R63" i="2" s="1"/>
  <c r="R62" i="2"/>
  <c r="E62" i="2"/>
  <c r="R61" i="2"/>
  <c r="E61" i="2"/>
  <c r="R60" i="2"/>
  <c r="E60" i="2"/>
  <c r="R59" i="2"/>
  <c r="E59" i="2"/>
  <c r="E58" i="2"/>
  <c r="R58" i="2" s="1"/>
  <c r="F57" i="2"/>
  <c r="E57" i="2"/>
  <c r="S57" i="2" s="1"/>
  <c r="S47" i="2" s="1"/>
  <c r="S31" i="2" s="1"/>
  <c r="R56" i="2"/>
  <c r="E56" i="2"/>
  <c r="E55" i="2"/>
  <c r="R55" i="2" s="1"/>
  <c r="F54" i="2"/>
  <c r="E54" i="2"/>
  <c r="R54" i="2" s="1"/>
  <c r="E53" i="2"/>
  <c r="R53" i="2" s="1"/>
  <c r="E52" i="2"/>
  <c r="R52" i="2" s="1"/>
  <c r="F51" i="2"/>
  <c r="E51" i="2"/>
  <c r="R51" i="2" s="1"/>
  <c r="E50" i="2"/>
  <c r="R50" i="2" s="1"/>
  <c r="F49" i="2"/>
  <c r="E49" i="2"/>
  <c r="R49" i="2" s="1"/>
  <c r="E48" i="2"/>
  <c r="R48" i="2" s="1"/>
  <c r="E47" i="2"/>
  <c r="D47" i="2"/>
  <c r="R46" i="2"/>
  <c r="E46" i="2"/>
  <c r="R45" i="2"/>
  <c r="E45" i="2"/>
  <c r="F45" i="2" s="1"/>
  <c r="E44" i="2"/>
  <c r="R44" i="2" s="1"/>
  <c r="E43" i="2"/>
  <c r="R43" i="2" s="1"/>
  <c r="E42" i="2"/>
  <c r="R42" i="2" s="1"/>
  <c r="E41" i="2"/>
  <c r="R41" i="2" s="1"/>
  <c r="E40" i="2"/>
  <c r="R40" i="2" s="1"/>
  <c r="E39" i="2"/>
  <c r="R39" i="2" s="1"/>
  <c r="F38" i="2"/>
  <c r="E38" i="2"/>
  <c r="S38" i="2" s="1"/>
  <c r="R37" i="2"/>
  <c r="E37" i="2"/>
  <c r="R36" i="2"/>
  <c r="E36" i="2"/>
  <c r="R35" i="2"/>
  <c r="E35" i="2"/>
  <c r="F35" i="2" s="1"/>
  <c r="E34" i="2"/>
  <c r="F34" i="2" s="1"/>
  <c r="E33" i="2"/>
  <c r="R33" i="2" s="1"/>
  <c r="E31" i="2"/>
  <c r="F31" i="2" s="1"/>
  <c r="D31" i="2"/>
  <c r="E28" i="2"/>
  <c r="S28" i="2" s="1"/>
  <c r="S26" i="2" s="1"/>
  <c r="R26" i="2"/>
  <c r="E26" i="2"/>
  <c r="F26" i="2" s="1"/>
  <c r="D26" i="2"/>
  <c r="E25" i="2"/>
  <c r="R25" i="2" s="1"/>
  <c r="F23" i="2"/>
  <c r="E23" i="2"/>
  <c r="R23" i="2" s="1"/>
  <c r="E22" i="2"/>
  <c r="F22" i="2" s="1"/>
  <c r="S20" i="2"/>
  <c r="E20" i="2"/>
  <c r="F20" i="2" s="1"/>
  <c r="D20" i="2"/>
  <c r="R19" i="2"/>
  <c r="E19" i="2"/>
  <c r="R18" i="2"/>
  <c r="E18" i="2"/>
  <c r="E17" i="2"/>
  <c r="R17" i="2" s="1"/>
  <c r="F16" i="2"/>
  <c r="E16" i="2"/>
  <c r="R16" i="2" s="1"/>
  <c r="E15" i="2"/>
  <c r="F15" i="2" s="1"/>
  <c r="E14" i="2"/>
  <c r="R14" i="2" s="1"/>
  <c r="F13" i="2"/>
  <c r="E13" i="2"/>
  <c r="R13" i="2" s="1"/>
  <c r="S11" i="2"/>
  <c r="S9" i="2" s="1"/>
  <c r="D11" i="2"/>
  <c r="D9" i="2" s="1"/>
  <c r="D163" i="1"/>
  <c r="D162" i="1"/>
  <c r="G159" i="1"/>
  <c r="G158" i="1"/>
  <c r="F156" i="1"/>
  <c r="D156" i="1"/>
  <c r="D160" i="1" s="1"/>
  <c r="F149" i="1"/>
  <c r="G149" i="1" s="1"/>
  <c r="E149" i="1"/>
  <c r="F148" i="1"/>
  <c r="G148" i="1" s="1"/>
  <c r="E148" i="1"/>
  <c r="F145" i="1"/>
  <c r="I145" i="1" s="1"/>
  <c r="E145" i="1"/>
  <c r="F144" i="1"/>
  <c r="G144" i="1" s="1"/>
  <c r="F143" i="1"/>
  <c r="I143" i="1" s="1"/>
  <c r="F142" i="1"/>
  <c r="H142" i="1" s="1"/>
  <c r="F141" i="1"/>
  <c r="I141" i="1" s="1"/>
  <c r="G140" i="1"/>
  <c r="F140" i="1"/>
  <c r="H140" i="1" s="1"/>
  <c r="F139" i="1"/>
  <c r="G139" i="1" s="1"/>
  <c r="G138" i="1"/>
  <c r="F138" i="1"/>
  <c r="H138" i="1" s="1"/>
  <c r="H137" i="1"/>
  <c r="F137" i="1"/>
  <c r="F136" i="1"/>
  <c r="G136" i="1" s="1"/>
  <c r="F135" i="1"/>
  <c r="I135" i="1" s="1"/>
  <c r="G134" i="1"/>
  <c r="F134" i="1"/>
  <c r="I134" i="1" s="1"/>
  <c r="E134" i="1"/>
  <c r="F133" i="1"/>
  <c r="H133" i="1" s="1"/>
  <c r="G132" i="1"/>
  <c r="F132" i="1"/>
  <c r="H132" i="1" s="1"/>
  <c r="F131" i="1"/>
  <c r="G131" i="1" s="1"/>
  <c r="G130" i="1"/>
  <c r="F130" i="1"/>
  <c r="H130" i="1" s="1"/>
  <c r="F129" i="1"/>
  <c r="F128" i="1"/>
  <c r="H128" i="1" s="1"/>
  <c r="G127" i="1"/>
  <c r="F127" i="1"/>
  <c r="H127" i="1" s="1"/>
  <c r="F126" i="1"/>
  <c r="G126" i="1" s="1"/>
  <c r="E126" i="1"/>
  <c r="F125" i="1"/>
  <c r="G125" i="1" s="1"/>
  <c r="G124" i="1"/>
  <c r="F124" i="1"/>
  <c r="I124" i="1" s="1"/>
  <c r="F123" i="1"/>
  <c r="G122" i="1"/>
  <c r="F122" i="1"/>
  <c r="I122" i="1" s="1"/>
  <c r="E122" i="1"/>
  <c r="F121" i="1"/>
  <c r="H121" i="1" s="1"/>
  <c r="F120" i="1"/>
  <c r="H120" i="1" s="1"/>
  <c r="F119" i="1"/>
  <c r="H119" i="1" s="1"/>
  <c r="F118" i="1"/>
  <c r="I118" i="1" s="1"/>
  <c r="F117" i="1"/>
  <c r="H117" i="1" s="1"/>
  <c r="G116" i="1"/>
  <c r="F116" i="1"/>
  <c r="I116" i="1" s="1"/>
  <c r="E116" i="1"/>
  <c r="G115" i="1"/>
  <c r="F115" i="1"/>
  <c r="H115" i="1" s="1"/>
  <c r="D114" i="1"/>
  <c r="E114" i="1" s="1"/>
  <c r="F113" i="1"/>
  <c r="G113" i="1" s="1"/>
  <c r="F112" i="1"/>
  <c r="H112" i="1" s="1"/>
  <c r="F111" i="1"/>
  <c r="H111" i="1" s="1"/>
  <c r="F110" i="1"/>
  <c r="H110" i="1" s="1"/>
  <c r="E110" i="1"/>
  <c r="F109" i="1"/>
  <c r="G109" i="1" s="1"/>
  <c r="E109" i="1"/>
  <c r="F108" i="1"/>
  <c r="G108" i="1" s="1"/>
  <c r="E108" i="1"/>
  <c r="E107" i="1"/>
  <c r="D107" i="1"/>
  <c r="H106" i="1"/>
  <c r="F106" i="1"/>
  <c r="H105" i="1"/>
  <c r="F105" i="1"/>
  <c r="E105" i="1"/>
  <c r="G104" i="1"/>
  <c r="F104" i="1"/>
  <c r="I104" i="1" s="1"/>
  <c r="I102" i="1" s="1"/>
  <c r="E104" i="1"/>
  <c r="F103" i="1"/>
  <c r="H103" i="1" s="1"/>
  <c r="H102" i="1" s="1"/>
  <c r="E103" i="1"/>
  <c r="D102" i="1"/>
  <c r="E102" i="1" s="1"/>
  <c r="H101" i="1"/>
  <c r="F101" i="1"/>
  <c r="H100" i="1"/>
  <c r="F100" i="1"/>
  <c r="H99" i="1"/>
  <c r="F99" i="1"/>
  <c r="H98" i="1"/>
  <c r="F98" i="1"/>
  <c r="E98" i="1"/>
  <c r="G97" i="1"/>
  <c r="F97" i="1"/>
  <c r="H97" i="1" s="1"/>
  <c r="H96" i="1" s="1"/>
  <c r="E97" i="1"/>
  <c r="I96" i="1"/>
  <c r="F96" i="1"/>
  <c r="D96" i="1"/>
  <c r="E96" i="1" s="1"/>
  <c r="G93" i="1"/>
  <c r="F93" i="1"/>
  <c r="I93" i="1" s="1"/>
  <c r="E93" i="1"/>
  <c r="G92" i="1"/>
  <c r="F92" i="1"/>
  <c r="H92" i="1" s="1"/>
  <c r="E92" i="1"/>
  <c r="G91" i="1"/>
  <c r="F91" i="1"/>
  <c r="I91" i="1" s="1"/>
  <c r="E91" i="1"/>
  <c r="G90" i="1"/>
  <c r="F90" i="1"/>
  <c r="H90" i="1" s="1"/>
  <c r="E90" i="1"/>
  <c r="G89" i="1"/>
  <c r="F89" i="1"/>
  <c r="H89" i="1" s="1"/>
  <c r="E89" i="1"/>
  <c r="G88" i="1"/>
  <c r="F88" i="1"/>
  <c r="H88" i="1" s="1"/>
  <c r="E88" i="1"/>
  <c r="G86" i="1"/>
  <c r="F86" i="1"/>
  <c r="I86" i="1" s="1"/>
  <c r="E86" i="1"/>
  <c r="G85" i="1"/>
  <c r="F85" i="1"/>
  <c r="H85" i="1" s="1"/>
  <c r="E85" i="1"/>
  <c r="G84" i="1"/>
  <c r="F84" i="1"/>
  <c r="H84" i="1" s="1"/>
  <c r="E84" i="1"/>
  <c r="F80" i="1"/>
  <c r="H80" i="1" s="1"/>
  <c r="F79" i="1"/>
  <c r="H79" i="1" s="1"/>
  <c r="F78" i="1"/>
  <c r="H78" i="1" s="1"/>
  <c r="G77" i="1"/>
  <c r="F77" i="1"/>
  <c r="I77" i="1" s="1"/>
  <c r="I76" i="1"/>
  <c r="F76" i="1"/>
  <c r="G76" i="1" s="1"/>
  <c r="E76" i="1"/>
  <c r="F75" i="1"/>
  <c r="G75" i="1" s="1"/>
  <c r="F74" i="1"/>
  <c r="H74" i="1" s="1"/>
  <c r="F73" i="1"/>
  <c r="H73" i="1" s="1"/>
  <c r="F72" i="1"/>
  <c r="I72" i="1" s="1"/>
  <c r="G71" i="1"/>
  <c r="F71" i="1"/>
  <c r="H71" i="1" s="1"/>
  <c r="I70" i="1"/>
  <c r="F70" i="1"/>
  <c r="G70" i="1" s="1"/>
  <c r="H69" i="1"/>
  <c r="F69" i="1"/>
  <c r="F68" i="1"/>
  <c r="I68" i="1" s="1"/>
  <c r="G67" i="1"/>
  <c r="F67" i="1"/>
  <c r="H67" i="1" s="1"/>
  <c r="F66" i="1"/>
  <c r="H66" i="1" s="1"/>
  <c r="F65" i="1"/>
  <c r="H65" i="1" s="1"/>
  <c r="F64" i="1"/>
  <c r="H64" i="1" s="1"/>
  <c r="G63" i="1"/>
  <c r="F63" i="1"/>
  <c r="H63" i="1" s="1"/>
  <c r="E63" i="1"/>
  <c r="F62" i="1"/>
  <c r="H62" i="1" s="1"/>
  <c r="G61" i="1"/>
  <c r="F61" i="1"/>
  <c r="H61" i="1" s="1"/>
  <c r="I60" i="1"/>
  <c r="F60" i="1"/>
  <c r="I59" i="1"/>
  <c r="F59" i="1"/>
  <c r="F58" i="1"/>
  <c r="H58" i="1" s="1"/>
  <c r="G57" i="1"/>
  <c r="F57" i="1"/>
  <c r="I57" i="1" s="1"/>
  <c r="F56" i="1"/>
  <c r="G56" i="1" s="1"/>
  <c r="E56" i="1"/>
  <c r="I55" i="1"/>
  <c r="F55" i="1"/>
  <c r="F54" i="1"/>
  <c r="G53" i="1"/>
  <c r="F53" i="1"/>
  <c r="I53" i="1" s="1"/>
  <c r="I47" i="1" s="1"/>
  <c r="F52" i="1"/>
  <c r="G52" i="1" s="1"/>
  <c r="G51" i="1"/>
  <c r="F51" i="1"/>
  <c r="H51" i="1" s="1"/>
  <c r="F50" i="1"/>
  <c r="G50" i="1" s="1"/>
  <c r="E50" i="1"/>
  <c r="F49" i="1"/>
  <c r="H49" i="1" s="1"/>
  <c r="E49" i="1"/>
  <c r="F48" i="1"/>
  <c r="G48" i="1" s="1"/>
  <c r="E48" i="1"/>
  <c r="D47" i="1"/>
  <c r="E47" i="1" s="1"/>
  <c r="H46" i="1"/>
  <c r="F46" i="1"/>
  <c r="F45" i="1"/>
  <c r="I45" i="1" s="1"/>
  <c r="E45" i="1"/>
  <c r="H44" i="1"/>
  <c r="F44" i="1"/>
  <c r="H43" i="1"/>
  <c r="F43" i="1"/>
  <c r="H42" i="1"/>
  <c r="F42" i="1"/>
  <c r="H41" i="1"/>
  <c r="F41" i="1"/>
  <c r="F40" i="1"/>
  <c r="G40" i="1" s="1"/>
  <c r="E40" i="1"/>
  <c r="H39" i="1"/>
  <c r="F39" i="1"/>
  <c r="F38" i="1"/>
  <c r="H38" i="1" s="1"/>
  <c r="E38" i="1"/>
  <c r="H37" i="1"/>
  <c r="F37" i="1"/>
  <c r="H36" i="1"/>
  <c r="F36" i="1"/>
  <c r="F35" i="1"/>
  <c r="G35" i="1" s="1"/>
  <c r="G34" i="1"/>
  <c r="F34" i="1"/>
  <c r="H34" i="1" s="1"/>
  <c r="E34" i="1"/>
  <c r="G33" i="1"/>
  <c r="F33" i="1"/>
  <c r="I33" i="1" s="1"/>
  <c r="E33" i="1"/>
  <c r="G28" i="1"/>
  <c r="G26" i="1" s="1"/>
  <c r="F28" i="1"/>
  <c r="H28" i="1" s="1"/>
  <c r="H26" i="1" s="1"/>
  <c r="E28" i="1"/>
  <c r="I26" i="1"/>
  <c r="F26" i="1"/>
  <c r="D26" i="1"/>
  <c r="E26" i="1" s="1"/>
  <c r="G25" i="1"/>
  <c r="F25" i="1"/>
  <c r="H25" i="1" s="1"/>
  <c r="E25" i="1"/>
  <c r="G23" i="1"/>
  <c r="F23" i="1"/>
  <c r="H23" i="1" s="1"/>
  <c r="E23" i="1"/>
  <c r="G22" i="1"/>
  <c r="F22" i="1"/>
  <c r="E22" i="1"/>
  <c r="I20" i="1"/>
  <c r="F20" i="1"/>
  <c r="G20" i="1" s="1"/>
  <c r="D20" i="1"/>
  <c r="E20" i="1" s="1"/>
  <c r="F19" i="1"/>
  <c r="H19" i="1" s="1"/>
  <c r="F18" i="1"/>
  <c r="H18" i="1" s="1"/>
  <c r="G17" i="1"/>
  <c r="F17" i="1"/>
  <c r="H17" i="1" s="1"/>
  <c r="E17" i="1"/>
  <c r="G16" i="1"/>
  <c r="F16" i="1"/>
  <c r="H16" i="1" s="1"/>
  <c r="E16" i="1"/>
  <c r="G15" i="1"/>
  <c r="F15" i="1"/>
  <c r="I15" i="1" s="1"/>
  <c r="I11" i="1" s="1"/>
  <c r="E15" i="1"/>
  <c r="F14" i="1"/>
  <c r="H14" i="1" s="1"/>
  <c r="G13" i="1"/>
  <c r="F13" i="1"/>
  <c r="H13" i="1" s="1"/>
  <c r="E13" i="1"/>
  <c r="F11" i="1"/>
  <c r="G11" i="1" s="1"/>
  <c r="D11" i="1"/>
  <c r="E11" i="1" s="1"/>
  <c r="F103" i="2" l="1"/>
  <c r="D147" i="2"/>
  <c r="D148" i="2" s="1"/>
  <c r="F97" i="2"/>
  <c r="D94" i="1"/>
  <c r="G96" i="1"/>
  <c r="D31" i="1"/>
  <c r="E31" i="1" s="1"/>
  <c r="R11" i="2"/>
  <c r="R15" i="2"/>
  <c r="E11" i="2"/>
  <c r="F17" i="2"/>
  <c r="F25" i="2"/>
  <c r="F28" i="2"/>
  <c r="F33" i="2"/>
  <c r="R47" i="2"/>
  <c r="R31" i="2" s="1"/>
  <c r="R95" i="2"/>
  <c r="S103" i="2"/>
  <c r="S115" i="2"/>
  <c r="E163" i="2"/>
  <c r="F163" i="2" s="1"/>
  <c r="E161" i="2"/>
  <c r="F161" i="2" s="1"/>
  <c r="R22" i="2"/>
  <c r="R20" i="2" s="1"/>
  <c r="F48" i="2"/>
  <c r="F50" i="2"/>
  <c r="F53" i="2"/>
  <c r="F55" i="2"/>
  <c r="F58" i="2"/>
  <c r="F68" i="2"/>
  <c r="F75" i="2"/>
  <c r="R84" i="2"/>
  <c r="F85" i="2"/>
  <c r="F88" i="2"/>
  <c r="F90" i="2"/>
  <c r="F92" i="2"/>
  <c r="F98" i="2"/>
  <c r="F105" i="2"/>
  <c r="E108" i="2"/>
  <c r="F108" i="2" s="1"/>
  <c r="F110" i="2"/>
  <c r="E115" i="2"/>
  <c r="F115" i="2" s="1"/>
  <c r="F120" i="2"/>
  <c r="F125" i="2"/>
  <c r="F128" i="2"/>
  <c r="F135" i="2"/>
  <c r="F137" i="2"/>
  <c r="F140" i="2"/>
  <c r="H11" i="1"/>
  <c r="I31" i="1"/>
  <c r="I9" i="1" s="1"/>
  <c r="H35" i="1"/>
  <c r="H40" i="1"/>
  <c r="H48" i="1"/>
  <c r="H50" i="1"/>
  <c r="H52" i="1"/>
  <c r="H56" i="1"/>
  <c r="F162" i="1"/>
  <c r="G162" i="1" s="1"/>
  <c r="F160" i="1"/>
  <c r="G160" i="1" s="1"/>
  <c r="H22" i="1"/>
  <c r="H20" i="1" s="1"/>
  <c r="G38" i="1"/>
  <c r="G45" i="1"/>
  <c r="F47" i="1"/>
  <c r="G49" i="1"/>
  <c r="G58" i="1"/>
  <c r="G66" i="1"/>
  <c r="G68" i="1"/>
  <c r="H75" i="1"/>
  <c r="H108" i="1"/>
  <c r="H109" i="1"/>
  <c r="I113" i="1"/>
  <c r="I107" i="1" s="1"/>
  <c r="H125" i="1"/>
  <c r="I126" i="1"/>
  <c r="H131" i="1"/>
  <c r="I136" i="1"/>
  <c r="I139" i="1"/>
  <c r="H144" i="1"/>
  <c r="H148" i="1"/>
  <c r="G156" i="1"/>
  <c r="F163" i="1"/>
  <c r="G163" i="1" s="1"/>
  <c r="F102" i="1"/>
  <c r="F107" i="1"/>
  <c r="G107" i="1" s="1"/>
  <c r="F114" i="1"/>
  <c r="G114" i="1" s="1"/>
  <c r="S95" i="2" l="1"/>
  <c r="S82" i="2" s="1"/>
  <c r="S81" i="2" s="1"/>
  <c r="S147" i="2" s="1"/>
  <c r="R82" i="2"/>
  <c r="R81" i="2" s="1"/>
  <c r="H114" i="1"/>
  <c r="I114" i="1"/>
  <c r="H107" i="1"/>
  <c r="H94" i="1" s="1"/>
  <c r="H82" i="1" s="1"/>
  <c r="H81" i="1" s="1"/>
  <c r="E94" i="1"/>
  <c r="D82" i="1"/>
  <c r="E82" i="1" s="1"/>
  <c r="D81" i="1"/>
  <c r="E81" i="1" s="1"/>
  <c r="D9" i="1"/>
  <c r="F47" i="2"/>
  <c r="E95" i="2"/>
  <c r="F11" i="2"/>
  <c r="E9" i="2"/>
  <c r="R9" i="2"/>
  <c r="R147" i="2" s="1"/>
  <c r="I94" i="1"/>
  <c r="I82" i="1" s="1"/>
  <c r="I81" i="1" s="1"/>
  <c r="I146" i="1" s="1"/>
  <c r="G47" i="1"/>
  <c r="F31" i="1"/>
  <c r="H47" i="1"/>
  <c r="H31" i="1" s="1"/>
  <c r="H9" i="1" s="1"/>
  <c r="G102" i="1"/>
  <c r="F94" i="1"/>
  <c r="H146" i="1" l="1"/>
  <c r="D146" i="1"/>
  <c r="D147" i="1" s="1"/>
  <c r="E147" i="1" s="1"/>
  <c r="E146" i="1"/>
  <c r="E9" i="1"/>
  <c r="F9" i="2"/>
  <c r="F95" i="2"/>
  <c r="E82" i="2"/>
  <c r="G94" i="1"/>
  <c r="F82" i="1"/>
  <c r="G82" i="1" s="1"/>
  <c r="F81" i="1"/>
  <c r="G81" i="1" s="1"/>
  <c r="F9" i="1"/>
  <c r="G31" i="1"/>
  <c r="F82" i="2" l="1"/>
  <c r="E81" i="2"/>
  <c r="F146" i="1"/>
  <c r="G9" i="1"/>
  <c r="F81" i="2" l="1"/>
  <c r="E147" i="2"/>
  <c r="G146" i="1"/>
  <c r="F147" i="1"/>
  <c r="E148" i="2" l="1"/>
  <c r="F148" i="2" s="1"/>
  <c r="F147" i="2"/>
  <c r="G147" i="1"/>
  <c r="H147" i="1"/>
</calcChain>
</file>

<file path=xl/sharedStrings.xml><?xml version="1.0" encoding="utf-8"?>
<sst xmlns="http://schemas.openxmlformats.org/spreadsheetml/2006/main" count="800" uniqueCount="313">
  <si>
    <t>Отчет об исполнении тарифной сметы по обеспечению взлет-посадки</t>
  </si>
  <si>
    <t>за  2015 год  по АО "Аэропорт Шымкент"</t>
  </si>
  <si>
    <t>№</t>
  </si>
  <si>
    <t>Единица</t>
  </si>
  <si>
    <t>Базовая</t>
  </si>
  <si>
    <t>В т.ч.</t>
  </si>
  <si>
    <t>Фактически</t>
  </si>
  <si>
    <t>Отклонения</t>
  </si>
  <si>
    <t>п\п</t>
  </si>
  <si>
    <t>Наименование показателей</t>
  </si>
  <si>
    <t>измерения</t>
  </si>
  <si>
    <t xml:space="preserve">тарифная </t>
  </si>
  <si>
    <t>установлено</t>
  </si>
  <si>
    <t>израсход.</t>
  </si>
  <si>
    <t>в %</t>
  </si>
  <si>
    <t>(+)</t>
  </si>
  <si>
    <t>(-)</t>
  </si>
  <si>
    <t>смета</t>
  </si>
  <si>
    <t>за 2006 год</t>
  </si>
  <si>
    <t>за 2015 год</t>
  </si>
  <si>
    <t>Причины отклонения</t>
  </si>
  <si>
    <t>I</t>
  </si>
  <si>
    <t xml:space="preserve">Затраты на производство товаров и </t>
  </si>
  <si>
    <t>предоставление услуг,всего</t>
  </si>
  <si>
    <t>тыс.тенге</t>
  </si>
  <si>
    <t>в том числе:</t>
  </si>
  <si>
    <t>1.</t>
  </si>
  <si>
    <t>Материальные затраты ,всего</t>
  </si>
  <si>
    <t>1.1.</t>
  </si>
  <si>
    <t>сырье и материалы</t>
  </si>
  <si>
    <t>за счет роста объемов работы,рост цен,инфляция</t>
  </si>
  <si>
    <t>1.2.</t>
  </si>
  <si>
    <t>покупные изделия</t>
  </si>
  <si>
    <t xml:space="preserve"> "</t>
  </si>
  <si>
    <t>ГСМ</t>
  </si>
  <si>
    <t>за счет экономии расходов</t>
  </si>
  <si>
    <t xml:space="preserve">1.3. </t>
  </si>
  <si>
    <t>топливо</t>
  </si>
  <si>
    <t>1.4.</t>
  </si>
  <si>
    <t>энергия</t>
  </si>
  <si>
    <t>1.6.</t>
  </si>
  <si>
    <t>тара</t>
  </si>
  <si>
    <t>1.5.</t>
  </si>
  <si>
    <t>запчасти</t>
  </si>
  <si>
    <t>2.</t>
  </si>
  <si>
    <t>Затраты на оплату труда,всего</t>
  </si>
  <si>
    <t>2.1.</t>
  </si>
  <si>
    <t>заработная плата</t>
  </si>
  <si>
    <t>за счет роста минимальной заработной платы</t>
  </si>
  <si>
    <t>2.2.</t>
  </si>
  <si>
    <t>социальный налог</t>
  </si>
  <si>
    <t>согласно налогового законодательства РК</t>
  </si>
  <si>
    <t>3.</t>
  </si>
  <si>
    <t>Амортизация основных средств и</t>
  </si>
  <si>
    <t>нематериальных активов</t>
  </si>
  <si>
    <t>за счет переоценки ОС</t>
  </si>
  <si>
    <t>4.</t>
  </si>
  <si>
    <t>Ремонт,всего</t>
  </si>
  <si>
    <t>4.1.</t>
  </si>
  <si>
    <t>Текущий ремонт ОФ</t>
  </si>
  <si>
    <t>4.2.</t>
  </si>
  <si>
    <t xml:space="preserve">капитальный ремонт,не приводящий к </t>
  </si>
  <si>
    <t>увеличению стоимости основных средств</t>
  </si>
  <si>
    <t>5.</t>
  </si>
  <si>
    <t>Прочие затраты,всего</t>
  </si>
  <si>
    <t>в том числе :</t>
  </si>
  <si>
    <t>5.1.</t>
  </si>
  <si>
    <t>услуги связи</t>
  </si>
  <si>
    <t>5.2.</t>
  </si>
  <si>
    <t>командировочные расходы</t>
  </si>
  <si>
    <t>за счет производственной необходимости,рост цен</t>
  </si>
  <si>
    <t>5.3.</t>
  </si>
  <si>
    <t>услуги сторонних организаций</t>
  </si>
  <si>
    <t>за счет роста объемов работы,ростом цен</t>
  </si>
  <si>
    <t>5.4.</t>
  </si>
  <si>
    <t>содержание адм.зданий</t>
  </si>
  <si>
    <t>5.5.</t>
  </si>
  <si>
    <t>подготовка кадров</t>
  </si>
  <si>
    <t>техника безопасности</t>
  </si>
  <si>
    <t>предоставление средств в пределах норм по текущим ценам</t>
  </si>
  <si>
    <t>платежи в фонд охраны природы</t>
  </si>
  <si>
    <t>страхование</t>
  </si>
  <si>
    <t>по фактическим выплатам</t>
  </si>
  <si>
    <t>5.9.</t>
  </si>
  <si>
    <t>вневедомственная и пожарная охрана</t>
  </si>
  <si>
    <t>5.10.</t>
  </si>
  <si>
    <t>юридические и консалтинговые услуги</t>
  </si>
  <si>
    <t>5.11.</t>
  </si>
  <si>
    <t>оценка имущества</t>
  </si>
  <si>
    <t>5.12.</t>
  </si>
  <si>
    <t>лицензирование автотранспорта</t>
  </si>
  <si>
    <t xml:space="preserve"> 5.5.</t>
  </si>
  <si>
    <t>дезинфекция</t>
  </si>
  <si>
    <t>5.14.</t>
  </si>
  <si>
    <t>плата за пользование природн.ресурсов</t>
  </si>
  <si>
    <t xml:space="preserve"> 5.6.</t>
  </si>
  <si>
    <r>
      <t>другие затраты</t>
    </r>
    <r>
      <rPr>
        <i/>
        <sz val="10"/>
        <rFont val="Arial"/>
        <family val="2"/>
        <charset val="204"/>
      </rPr>
      <t>,всего</t>
    </r>
  </si>
  <si>
    <t>за счет затрат по вывозу мусора,обучение,метеообеспечение,перезарядка огнетушителей</t>
  </si>
  <si>
    <t>*анализ воды</t>
  </si>
  <si>
    <t>объема работ, роста цен,  и производственной необходимости.</t>
  </si>
  <si>
    <t>*водоотведение</t>
  </si>
  <si>
    <t>за счет роста цен</t>
  </si>
  <si>
    <t>*вывоз мусора</t>
  </si>
  <si>
    <t>*ГРР</t>
  </si>
  <si>
    <t>*разработ.маркир.взлетн-посад.полосы</t>
  </si>
  <si>
    <t>*заправка катриджей</t>
  </si>
  <si>
    <t>*диагностика резервуаров</t>
  </si>
  <si>
    <t>*рассмотрение графиков поверки</t>
  </si>
  <si>
    <t>*метеобеспечение</t>
  </si>
  <si>
    <t>*налог на землю</t>
  </si>
  <si>
    <t>*налог на имущество</t>
  </si>
  <si>
    <t>*налог на транспорт</t>
  </si>
  <si>
    <t>*выполнение инструмент.замеров выброса</t>
  </si>
  <si>
    <t>*услуга по летной проверке</t>
  </si>
  <si>
    <t>аудиторская проверка,услуги</t>
  </si>
  <si>
    <t>*обучение</t>
  </si>
  <si>
    <t>*услуги перевода</t>
  </si>
  <si>
    <t>*подписка</t>
  </si>
  <si>
    <t>*перезарядка огнетушителей</t>
  </si>
  <si>
    <t>*изготовл.визит.табл.накл.пропуск.ламин</t>
  </si>
  <si>
    <t>*профилактика оборудования</t>
  </si>
  <si>
    <t>*тех.обслуж.част.ШРП</t>
  </si>
  <si>
    <t>*програмное обеспечение</t>
  </si>
  <si>
    <t>*сертификация</t>
  </si>
  <si>
    <t>*проверка на токсичность</t>
  </si>
  <si>
    <t>*услуги по мед.стат.</t>
  </si>
  <si>
    <t>*разработка деклорации</t>
  </si>
  <si>
    <t>*стирка белья</t>
  </si>
  <si>
    <t>*использование спец.техники по договорам</t>
  </si>
  <si>
    <t>*тех.осмотр</t>
  </si>
  <si>
    <t>*пошив чехлов</t>
  </si>
  <si>
    <t>*эксперно-энергетич.услуги</t>
  </si>
  <si>
    <t>*услуга по запраке АТЗ</t>
  </si>
  <si>
    <t>II</t>
  </si>
  <si>
    <t>Расходы периода,всего</t>
  </si>
  <si>
    <t>6.</t>
  </si>
  <si>
    <t>Общие и административные расходы,всего</t>
  </si>
  <si>
    <t>6.1.</t>
  </si>
  <si>
    <t>заработная плата административного персонала</t>
  </si>
  <si>
    <t>за счет минимальной заработной платы</t>
  </si>
  <si>
    <t>6.2.</t>
  </si>
  <si>
    <t>6.3.</t>
  </si>
  <si>
    <t>услуги банка</t>
  </si>
  <si>
    <t>6.4.</t>
  </si>
  <si>
    <t>за счет поступления ОС</t>
  </si>
  <si>
    <t>6.5.</t>
  </si>
  <si>
    <t>коммунальные услуги</t>
  </si>
  <si>
    <t>за счет объемов работы,ростом цен,инфляция</t>
  </si>
  <si>
    <t>6.6.</t>
  </si>
  <si>
    <t>командировочные услуги</t>
  </si>
  <si>
    <t>за счет снижения потребности</t>
  </si>
  <si>
    <t>6.7.</t>
  </si>
  <si>
    <t>представительские расходы,связь,печать</t>
  </si>
  <si>
    <t>6.8.</t>
  </si>
  <si>
    <t>налоги</t>
  </si>
  <si>
    <t>6.9.</t>
  </si>
  <si>
    <t xml:space="preserve">другие расходы </t>
  </si>
  <si>
    <t>Материальные затраты :</t>
  </si>
  <si>
    <t>*материалы</t>
  </si>
  <si>
    <t>*запчасти</t>
  </si>
  <si>
    <t>*гсм</t>
  </si>
  <si>
    <t>*электроэнергия покупная</t>
  </si>
  <si>
    <t>*себестоимость реализации тмц</t>
  </si>
  <si>
    <t xml:space="preserve">Затраты на ремонтные работы </t>
  </si>
  <si>
    <t>*стройматериалы</t>
  </si>
  <si>
    <t xml:space="preserve">*ремонт основных средств </t>
  </si>
  <si>
    <t>кап.ремонт не привод.к увелич.ст-ти осн.средст</t>
  </si>
  <si>
    <t>Транспортные расходы</t>
  </si>
  <si>
    <t>за счет увеличения объемов работ,автоГСМ,ростом цен,инфляции</t>
  </si>
  <si>
    <t>*износ автотранспорта</t>
  </si>
  <si>
    <t>*автоГСМ</t>
  </si>
  <si>
    <t>*автозапчасти</t>
  </si>
  <si>
    <t>*естественная убыль ГСМ</t>
  </si>
  <si>
    <t>*техосмотр,номера,техпаспорт</t>
  </si>
  <si>
    <t>Общехозяйственные расходы</t>
  </si>
  <si>
    <t>*аудиторские услуги</t>
  </si>
  <si>
    <t>*расходы по выбытию ос</t>
  </si>
  <si>
    <t>*предоставление справок</t>
  </si>
  <si>
    <t>*экспертно-энерг.услуги</t>
  </si>
  <si>
    <t>*дез.работы</t>
  </si>
  <si>
    <t>*усдуги перевода</t>
  </si>
  <si>
    <t>*доступ к интернету</t>
  </si>
  <si>
    <t>*профилактика и устан.кондиц.</t>
  </si>
  <si>
    <t>*НДС на затраты</t>
  </si>
  <si>
    <t>*изготовл.макета транс.центра</t>
  </si>
  <si>
    <t>*нотариальные услуги</t>
  </si>
  <si>
    <t>*обучение работ</t>
  </si>
  <si>
    <t>*поддержание реестра ценных бумаг</t>
  </si>
  <si>
    <t>*эксперно,энергетич.услуги</t>
  </si>
  <si>
    <t>*членские взносы МАА</t>
  </si>
  <si>
    <t>*оценка движимого имущества</t>
  </si>
  <si>
    <t>*обьявление</t>
  </si>
  <si>
    <t>*страхование</t>
  </si>
  <si>
    <t>*изготов. визиток,табл,наклейки,прочие</t>
  </si>
  <si>
    <t>*комиссия за выпуск ЭЦП</t>
  </si>
  <si>
    <t>*% от коммерч.вознг.банк.гарант</t>
  </si>
  <si>
    <t>*курсовая разница</t>
  </si>
  <si>
    <t>*расходы на выплату вознаграждений</t>
  </si>
  <si>
    <t>III</t>
  </si>
  <si>
    <t xml:space="preserve">Всего затрат </t>
  </si>
  <si>
    <t>IV</t>
  </si>
  <si>
    <t>Прибыль</t>
  </si>
  <si>
    <t>V</t>
  </si>
  <si>
    <t>Всего доходов</t>
  </si>
  <si>
    <t>VI</t>
  </si>
  <si>
    <t>Объем оказанных услуг</t>
  </si>
  <si>
    <t>тонн</t>
  </si>
  <si>
    <t>МВМ</t>
  </si>
  <si>
    <t>VII</t>
  </si>
  <si>
    <t>Тариф (без НДС)</t>
  </si>
  <si>
    <t>тенге</t>
  </si>
  <si>
    <t>ВВЛР</t>
  </si>
  <si>
    <t>ВВЛНР</t>
  </si>
  <si>
    <t>МВЛР и МВЛНР</t>
  </si>
  <si>
    <t>8.</t>
  </si>
  <si>
    <t>Справочно :</t>
  </si>
  <si>
    <t>8.1.</t>
  </si>
  <si>
    <t>Среднесписочная численность работников,всего</t>
  </si>
  <si>
    <t>человек</t>
  </si>
  <si>
    <t>8.1.1.</t>
  </si>
  <si>
    <t>производственного персонала</t>
  </si>
  <si>
    <t>8.1.2.</t>
  </si>
  <si>
    <t>административного персонала</t>
  </si>
  <si>
    <t>8.2.</t>
  </si>
  <si>
    <t>Среднемесячная заработная плата,всего</t>
  </si>
  <si>
    <t>8.2.1.</t>
  </si>
  <si>
    <t>8.2.2.</t>
  </si>
  <si>
    <t>8.3.</t>
  </si>
  <si>
    <t>Капитальный ремонт,приводящий к увеличению</t>
  </si>
  <si>
    <t>стоимости основных средств</t>
  </si>
  <si>
    <t>8.4.</t>
  </si>
  <si>
    <t>Капитальные вложения,осуществляемые за счет</t>
  </si>
  <si>
    <t>прибыли и (или) амортизационных отчислений</t>
  </si>
  <si>
    <t>(необходимо расшифровать)</t>
  </si>
  <si>
    <t>8.5.</t>
  </si>
  <si>
    <t xml:space="preserve">Текущий ремонт,выполняемый хозяйственным </t>
  </si>
  <si>
    <t>способом,всего</t>
  </si>
  <si>
    <t>8.5.1.</t>
  </si>
  <si>
    <t>материалы на ремонт</t>
  </si>
  <si>
    <t>8.5.2.</t>
  </si>
  <si>
    <t>8.5.3.</t>
  </si>
  <si>
    <t xml:space="preserve">  Председатель Правления                                                                          </t>
  </si>
  <si>
    <t xml:space="preserve">  АО"Аэропорт Шымкент"</t>
  </si>
  <si>
    <t xml:space="preserve">                   Кошикбаев К.Ж.</t>
  </si>
  <si>
    <t xml:space="preserve"> Начальник отдела экономики                                                                    </t>
  </si>
  <si>
    <t xml:space="preserve">  и анализа</t>
  </si>
  <si>
    <t>Копбосынова Б.С.</t>
  </si>
  <si>
    <t>исп.Божко О.П.</t>
  </si>
  <si>
    <t>тел.455030+1118</t>
  </si>
  <si>
    <t>Отчет об исполнении тарифной сметы по обеспечению авиационной безопасности</t>
  </si>
  <si>
    <t xml:space="preserve">Базовая </t>
  </si>
  <si>
    <t>Oтклонения</t>
  </si>
  <si>
    <t>Отклонение</t>
  </si>
  <si>
    <t>тарифная</t>
  </si>
  <si>
    <t>п.п.</t>
  </si>
  <si>
    <t xml:space="preserve"> за счет роста объемов работы,ростом цен,инфляции</t>
  </si>
  <si>
    <t>за счет автоГСМ в результате увеличения объемов работы,ростом цен</t>
  </si>
  <si>
    <t>за счет поступления основных средств</t>
  </si>
  <si>
    <t xml:space="preserve"> за счет экономии расходов</t>
  </si>
  <si>
    <t>5.7.</t>
  </si>
  <si>
    <r>
      <t>другие затраты,</t>
    </r>
    <r>
      <rPr>
        <i/>
        <sz val="10"/>
        <rFont val="Arial"/>
        <family val="2"/>
        <charset val="204"/>
      </rPr>
      <t>всего</t>
    </r>
  </si>
  <si>
    <t xml:space="preserve"> связи с ростом объема работ ,производственной необходимости ,рост цен</t>
  </si>
  <si>
    <t>*определение точки на местности</t>
  </si>
  <si>
    <t>*программное обеспечение</t>
  </si>
  <si>
    <t>*изготовл.визиток,табличек,наклейки</t>
  </si>
  <si>
    <t>*услуги по рентгенотелевизионной установки</t>
  </si>
  <si>
    <t>*изготовл.автомат.системы полива</t>
  </si>
  <si>
    <t xml:space="preserve">*НДС </t>
  </si>
  <si>
    <t>*нормативная документация</t>
  </si>
  <si>
    <t>*аудиторские услуги (по эл.снабж,</t>
  </si>
  <si>
    <t>*перемотка эл.двигателя</t>
  </si>
  <si>
    <t>*проведение контроля окруж.среды</t>
  </si>
  <si>
    <t>*проектные работы</t>
  </si>
  <si>
    <t>*тех.обсл.част.ШРП</t>
  </si>
  <si>
    <t>*аренда</t>
  </si>
  <si>
    <t>*выполнение инструмен.замера выброс.</t>
  </si>
  <si>
    <t>*клининговые услуги</t>
  </si>
  <si>
    <t>*изготовление турнекетов</t>
  </si>
  <si>
    <t>*сиртификация</t>
  </si>
  <si>
    <t>*разработка паспортов (р\опасн.отходов)</t>
  </si>
  <si>
    <t>*эксперные услуги</t>
  </si>
  <si>
    <t>*монтажная работа  оборуд.(уст.конд)</t>
  </si>
  <si>
    <t>за счет роста объемов работ,роста цен</t>
  </si>
  <si>
    <t xml:space="preserve">за счет производственной необходимости и роста  цен </t>
  </si>
  <si>
    <t>за счет роста объесов работ ,роста цен</t>
  </si>
  <si>
    <t>охрана труда и техника безопасности</t>
  </si>
  <si>
    <t>6.10.</t>
  </si>
  <si>
    <t>6.11.</t>
  </si>
  <si>
    <t>*себестоимость реализ.ТМЦ</t>
  </si>
  <si>
    <t>*ремонт основных средств</t>
  </si>
  <si>
    <t>за счет роста объемов работ,автоГСМ,роста цен,инфляции</t>
  </si>
  <si>
    <t>*вызов специалиста (по уст.комп.)</t>
  </si>
  <si>
    <t>*ведение банковских счетов</t>
  </si>
  <si>
    <t>*изг визиток,табл.пропусков,ламинир.плас.карт</t>
  </si>
  <si>
    <t>*диз.работы</t>
  </si>
  <si>
    <t>*% от коммерческого вознагражд.банк.гарант</t>
  </si>
  <si>
    <t>*расходы  по выбытию ОС</t>
  </si>
  <si>
    <t>*поддержание реестра  ценных бумаг</t>
  </si>
  <si>
    <t>*комиссионное вознагражд.по зачисл.на карт.</t>
  </si>
  <si>
    <t>*использов.спец.техники по договорам</t>
  </si>
  <si>
    <t>*метрологическое обслуживание СИ</t>
  </si>
  <si>
    <t>*экспертно-энергетические услуги</t>
  </si>
  <si>
    <t>* % за кредит (расх. на выплату вознаграждений)</t>
  </si>
  <si>
    <t>натуральн.</t>
  </si>
  <si>
    <t xml:space="preserve">  АО "Аэропорт Шымкент"</t>
  </si>
  <si>
    <t xml:space="preserve">                    Кошикбаев К.Ж.</t>
  </si>
  <si>
    <t xml:space="preserve"> Начальник отдела экономики                                                                   </t>
  </si>
  <si>
    <t xml:space="preserve"> и анализа</t>
  </si>
  <si>
    <t>исп.Божко О.П.,экономист ОЭ</t>
  </si>
  <si>
    <t>И.о. начальника отдела экономики                                                     Л.Г. Книгина</t>
  </si>
  <si>
    <t>исп.Божко О.П.,ОЭ</t>
  </si>
  <si>
    <t>тел.5360541118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</si>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</sst>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</font>
    <font>
      <u/>
      <sz val="8"/>
      <name val="Arial"/>
      <family val="2"/>
      <charset val="204"/>
    </font>
    <font>
      <u/>
      <sz val="8"/>
      <name val="Arial"/>
      <family val="2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9"/>
      <name val="Arial"/>
      <family val="2"/>
    </font>
    <font>
      <sz val="7"/>
      <name val="Arial"/>
      <family val="2"/>
    </font>
    <font>
      <sz val="12"/>
      <name val="Arial Cyr"/>
      <charset val="204"/>
    </font>
    <font>
      <sz val="1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3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0" fillId="2" borderId="1" xfId="0" applyFill="1" applyBorder="1"/>
    <xf numFmtId="0" fontId="5" fillId="2" borderId="2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ill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12" xfId="0" applyFont="1" applyFill="1" applyBorder="1" applyAlignment="1">
      <alignment horizontal="center" vertical="center"/>
    </xf>
    <xf numFmtId="1" fontId="7" fillId="2" borderId="12" xfId="0" applyNumberFormat="1" applyFont="1" applyFill="1" applyBorder="1"/>
    <xf numFmtId="0" fontId="8" fillId="2" borderId="12" xfId="0" applyFont="1" applyFill="1" applyBorder="1" applyAlignment="1">
      <alignment horizontal="center"/>
    </xf>
    <xf numFmtId="0" fontId="9" fillId="2" borderId="12" xfId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7" fillId="2" borderId="0" xfId="0" applyFont="1" applyFill="1"/>
    <xf numFmtId="0" fontId="7" fillId="2" borderId="15" xfId="0" applyFont="1" applyFill="1" applyBorder="1"/>
    <xf numFmtId="0" fontId="7" fillId="2" borderId="16" xfId="0" applyFont="1" applyFill="1" applyBorder="1"/>
    <xf numFmtId="0" fontId="10" fillId="2" borderId="16" xfId="0" applyFont="1" applyFill="1" applyBorder="1" applyAlignment="1">
      <alignment horizontal="center" vertical="center"/>
    </xf>
    <xf numFmtId="2" fontId="7" fillId="2" borderId="16" xfId="0" applyNumberFormat="1" applyFont="1" applyFill="1" applyBorder="1"/>
    <xf numFmtId="164" fontId="7" fillId="2" borderId="16" xfId="0" applyNumberFormat="1" applyFont="1" applyFill="1" applyBorder="1"/>
    <xf numFmtId="0" fontId="11" fillId="2" borderId="17" xfId="0" applyFont="1" applyFill="1" applyBorder="1"/>
    <xf numFmtId="164" fontId="11" fillId="2" borderId="18" xfId="0" applyNumberFormat="1" applyFont="1" applyFill="1" applyBorder="1"/>
    <xf numFmtId="0" fontId="7" fillId="2" borderId="18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6" fillId="2" borderId="16" xfId="0" applyFont="1" applyFill="1" applyBorder="1" applyAlignment="1">
      <alignment horizontal="center" vertical="center"/>
    </xf>
    <xf numFmtId="164" fontId="6" fillId="2" borderId="16" xfId="0" applyNumberFormat="1" applyFont="1" applyFill="1" applyBorder="1"/>
    <xf numFmtId="164" fontId="0" fillId="2" borderId="16" xfId="0" applyNumberFormat="1" applyFill="1" applyBorder="1"/>
    <xf numFmtId="0" fontId="6" fillId="2" borderId="16" xfId="1" applyFont="1" applyFill="1" applyBorder="1"/>
    <xf numFmtId="0" fontId="0" fillId="2" borderId="17" xfId="0" applyFill="1" applyBorder="1"/>
    <xf numFmtId="0" fontId="0" fillId="2" borderId="18" xfId="0" applyFill="1" applyBorder="1"/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/>
    <xf numFmtId="2" fontId="12" fillId="2" borderId="16" xfId="0" applyNumberFormat="1" applyFont="1" applyFill="1" applyBorder="1"/>
    <xf numFmtId="164" fontId="12" fillId="2" borderId="16" xfId="0" applyNumberFormat="1" applyFont="1" applyFill="1" applyBorder="1"/>
    <xf numFmtId="164" fontId="12" fillId="2" borderId="17" xfId="0" applyNumberFormat="1" applyFont="1" applyFill="1" applyBorder="1"/>
    <xf numFmtId="164" fontId="12" fillId="2" borderId="18" xfId="0" applyNumberFormat="1" applyFont="1" applyFill="1" applyBorder="1"/>
    <xf numFmtId="0" fontId="12" fillId="2" borderId="18" xfId="0" applyFont="1" applyFill="1" applyBorder="1"/>
    <xf numFmtId="0" fontId="12" fillId="2" borderId="0" xfId="0" applyFont="1" applyFill="1"/>
    <xf numFmtId="0" fontId="0" fillId="2" borderId="15" xfId="0" applyFill="1" applyBorder="1" applyAlignment="1">
      <alignment horizontal="center"/>
    </xf>
    <xf numFmtId="0" fontId="13" fillId="2" borderId="16" xfId="0" applyFont="1" applyFill="1" applyBorder="1"/>
    <xf numFmtId="0" fontId="14" fillId="2" borderId="16" xfId="0" applyFont="1" applyFill="1" applyBorder="1" applyAlignment="1">
      <alignment horizontal="center" vertical="center"/>
    </xf>
    <xf numFmtId="0" fontId="9" fillId="2" borderId="16" xfId="1" applyFill="1" applyBorder="1"/>
    <xf numFmtId="0" fontId="5" fillId="2" borderId="16" xfId="0" applyFont="1" applyFill="1" applyBorder="1"/>
    <xf numFmtId="2" fontId="0" fillId="2" borderId="16" xfId="0" applyNumberFormat="1" applyFill="1" applyBorder="1"/>
    <xf numFmtId="164" fontId="9" fillId="2" borderId="16" xfId="1" applyNumberFormat="1" applyFont="1" applyFill="1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1" fontId="0" fillId="2" borderId="0" xfId="0" applyNumberFormat="1" applyFill="1"/>
    <xf numFmtId="1" fontId="0" fillId="2" borderId="16" xfId="0" applyNumberFormat="1" applyFill="1" applyBorder="1"/>
    <xf numFmtId="0" fontId="0" fillId="2" borderId="15" xfId="0" applyFill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2" borderId="16" xfId="0" applyFont="1" applyFill="1" applyBorder="1"/>
    <xf numFmtId="0" fontId="9" fillId="2" borderId="18" xfId="0" applyFont="1" applyFill="1" applyBorder="1"/>
    <xf numFmtId="0" fontId="15" fillId="2" borderId="16" xfId="0" applyFont="1" applyFill="1" applyBorder="1" applyAlignment="1">
      <alignment horizontal="center"/>
    </xf>
    <xf numFmtId="0" fontId="12" fillId="2" borderId="16" xfId="1" applyFont="1" applyFill="1" applyBorder="1"/>
    <xf numFmtId="0" fontId="12" fillId="2" borderId="15" xfId="0" applyFont="1" applyFill="1" applyBorder="1"/>
    <xf numFmtId="1" fontId="12" fillId="2" borderId="16" xfId="0" applyNumberFormat="1" applyFont="1" applyFill="1" applyBorder="1"/>
    <xf numFmtId="164" fontId="9" fillId="2" borderId="18" xfId="0" applyNumberFormat="1" applyFont="1" applyFill="1" applyBorder="1"/>
    <xf numFmtId="0" fontId="14" fillId="2" borderId="16" xfId="0" applyFont="1" applyFill="1" applyBorder="1"/>
    <xf numFmtId="164" fontId="9" fillId="2" borderId="16" xfId="1" applyNumberFormat="1" applyFill="1" applyBorder="1"/>
    <xf numFmtId="2" fontId="0" fillId="2" borderId="17" xfId="0" applyNumberFormat="1" applyFill="1" applyBorder="1"/>
    <xf numFmtId="0" fontId="12" fillId="2" borderId="17" xfId="0" applyFont="1" applyFill="1" applyBorder="1"/>
    <xf numFmtId="0" fontId="5" fillId="2" borderId="15" xfId="0" applyFont="1" applyFill="1" applyBorder="1" applyAlignment="1">
      <alignment horizontal="center"/>
    </xf>
    <xf numFmtId="0" fontId="16" fillId="2" borderId="15" xfId="0" applyFont="1" applyFill="1" applyBorder="1"/>
    <xf numFmtId="164" fontId="16" fillId="2" borderId="16" xfId="0" applyNumberFormat="1" applyFont="1" applyFill="1" applyBorder="1"/>
    <xf numFmtId="0" fontId="16" fillId="2" borderId="0" xfId="0" applyFont="1" applyFill="1"/>
    <xf numFmtId="0" fontId="5" fillId="2" borderId="16" xfId="1" applyFont="1" applyFill="1" applyBorder="1"/>
    <xf numFmtId="164" fontId="9" fillId="2" borderId="16" xfId="0" applyNumberFormat="1" applyFont="1" applyFill="1" applyBorder="1"/>
    <xf numFmtId="164" fontId="9" fillId="2" borderId="17" xfId="0" applyNumberFormat="1" applyFont="1" applyFill="1" applyBorder="1"/>
    <xf numFmtId="0" fontId="7" fillId="2" borderId="15" xfId="0" applyFont="1" applyFill="1" applyBorder="1" applyAlignment="1">
      <alignment horizontal="center"/>
    </xf>
    <xf numFmtId="164" fontId="0" fillId="2" borderId="0" xfId="0" applyNumberFormat="1" applyFill="1"/>
    <xf numFmtId="0" fontId="16" fillId="2" borderId="16" xfId="0" applyFont="1" applyFill="1" applyBorder="1"/>
    <xf numFmtId="0" fontId="17" fillId="2" borderId="16" xfId="0" applyFont="1" applyFill="1" applyBorder="1"/>
    <xf numFmtId="0" fontId="9" fillId="2" borderId="16" xfId="1" applyFont="1" applyFill="1" applyBorder="1"/>
    <xf numFmtId="0" fontId="9" fillId="2" borderId="17" xfId="0" applyFont="1" applyFill="1" applyBorder="1"/>
    <xf numFmtId="164" fontId="18" fillId="2" borderId="17" xfId="0" applyNumberFormat="1" applyFont="1" applyFill="1" applyBorder="1"/>
    <xf numFmtId="164" fontId="18" fillId="2" borderId="18" xfId="0" applyNumberFormat="1" applyFont="1" applyFill="1" applyBorder="1"/>
    <xf numFmtId="0" fontId="9" fillId="2" borderId="16" xfId="0" applyFont="1" applyFill="1" applyBorder="1"/>
    <xf numFmtId="0" fontId="19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2" fontId="9" fillId="2" borderId="16" xfId="0" applyNumberFormat="1" applyFont="1" applyFill="1" applyBorder="1"/>
    <xf numFmtId="0" fontId="9" fillId="2" borderId="0" xfId="0" applyFont="1" applyFill="1"/>
    <xf numFmtId="0" fontId="20" fillId="2" borderId="16" xfId="0" applyFont="1" applyFill="1" applyBorder="1"/>
    <xf numFmtId="1" fontId="9" fillId="2" borderId="16" xfId="0" applyNumberFormat="1" applyFont="1" applyFill="1" applyBorder="1"/>
    <xf numFmtId="165" fontId="9" fillId="2" borderId="16" xfId="1" applyNumberFormat="1" applyFont="1" applyFill="1" applyBorder="1"/>
    <xf numFmtId="0" fontId="21" fillId="2" borderId="16" xfId="0" applyFont="1" applyFill="1" applyBorder="1"/>
    <xf numFmtId="1" fontId="9" fillId="2" borderId="16" xfId="1" applyNumberFormat="1" applyFont="1" applyFill="1" applyBorder="1"/>
    <xf numFmtId="0" fontId="19" fillId="2" borderId="19" xfId="0" applyFont="1" applyFill="1" applyBorder="1" applyAlignment="1">
      <alignment horizontal="center"/>
    </xf>
    <xf numFmtId="0" fontId="5" fillId="2" borderId="20" xfId="0" applyFont="1" applyFill="1" applyBorder="1"/>
    <xf numFmtId="0" fontId="6" fillId="2" borderId="21" xfId="0" applyFont="1" applyFill="1" applyBorder="1"/>
    <xf numFmtId="1" fontId="0" fillId="2" borderId="12" xfId="0" applyNumberFormat="1" applyFill="1" applyBorder="1"/>
    <xf numFmtId="0" fontId="0" fillId="2" borderId="12" xfId="0" applyFill="1" applyBorder="1"/>
    <xf numFmtId="0" fontId="0" fillId="2" borderId="22" xfId="0" applyFill="1" applyBorder="1"/>
    <xf numFmtId="1" fontId="0" fillId="2" borderId="23" xfId="0" applyNumberFormat="1" applyFill="1" applyBorder="1"/>
    <xf numFmtId="0" fontId="0" fillId="2" borderId="23" xfId="0" applyFill="1" applyBorder="1"/>
    <xf numFmtId="0" fontId="12" fillId="2" borderId="18" xfId="0" applyFont="1" applyFill="1" applyBorder="1" applyAlignment="1">
      <alignment horizontal="center"/>
    </xf>
    <xf numFmtId="0" fontId="5" fillId="2" borderId="24" xfId="0" applyFont="1" applyFill="1" applyBorder="1"/>
    <xf numFmtId="0" fontId="21" fillId="2" borderId="25" xfId="0" applyFont="1" applyFill="1" applyBorder="1"/>
    <xf numFmtId="0" fontId="0" fillId="2" borderId="26" xfId="0" applyFill="1" applyBorder="1"/>
    <xf numFmtId="0" fontId="12" fillId="2" borderId="24" xfId="0" applyFont="1" applyFill="1" applyBorder="1"/>
    <xf numFmtId="0" fontId="15" fillId="2" borderId="25" xfId="0" applyFont="1" applyFill="1" applyBorder="1"/>
    <xf numFmtId="2" fontId="12" fillId="2" borderId="26" xfId="0" applyNumberFormat="1" applyFont="1" applyFill="1" applyBorder="1"/>
    <xf numFmtId="0" fontId="12" fillId="2" borderId="0" xfId="0" applyFont="1" applyFill="1" applyBorder="1"/>
    <xf numFmtId="0" fontId="0" fillId="2" borderId="25" xfId="0" applyFill="1" applyBorder="1"/>
    <xf numFmtId="2" fontId="0" fillId="2" borderId="26" xfId="0" applyNumberFormat="1" applyFill="1" applyBorder="1"/>
    <xf numFmtId="0" fontId="0" fillId="2" borderId="0" xfId="0" applyFill="1" applyBorder="1"/>
    <xf numFmtId="0" fontId="6" fillId="2" borderId="25" xfId="0" applyFont="1" applyFill="1" applyBorder="1"/>
    <xf numFmtId="1" fontId="0" fillId="2" borderId="16" xfId="0" applyNumberFormat="1" applyFill="1" applyBorder="1" applyAlignment="1"/>
    <xf numFmtId="1" fontId="0" fillId="2" borderId="26" xfId="0" applyNumberFormat="1" applyFill="1" applyBorder="1" applyAlignment="1"/>
    <xf numFmtId="0" fontId="12" fillId="2" borderId="25" xfId="0" applyFont="1" applyFill="1" applyBorder="1"/>
    <xf numFmtId="0" fontId="12" fillId="2" borderId="26" xfId="0" applyFont="1" applyFill="1" applyBorder="1"/>
    <xf numFmtId="0" fontId="10" fillId="2" borderId="15" xfId="0" applyFont="1" applyFill="1" applyBorder="1"/>
    <xf numFmtId="0" fontId="15" fillId="2" borderId="15" xfId="0" applyFont="1" applyFill="1" applyBorder="1"/>
    <xf numFmtId="2" fontId="0" fillId="2" borderId="26" xfId="0" applyNumberFormat="1" applyFill="1" applyBorder="1" applyAlignment="1"/>
    <xf numFmtId="0" fontId="0" fillId="2" borderId="27" xfId="0" applyFill="1" applyBorder="1"/>
    <xf numFmtId="0" fontId="5" fillId="2" borderId="28" xfId="0" applyFont="1" applyFill="1" applyBorder="1"/>
    <xf numFmtId="0" fontId="10" fillId="2" borderId="29" xfId="0" applyFont="1" applyFill="1" applyBorder="1"/>
    <xf numFmtId="2" fontId="0" fillId="2" borderId="30" xfId="0" applyNumberFormat="1" applyFill="1" applyBorder="1"/>
    <xf numFmtId="2" fontId="0" fillId="2" borderId="31" xfId="0" applyNumberFormat="1" applyFill="1" applyBorder="1" applyAlignment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/>
    <xf numFmtId="0" fontId="0" fillId="2" borderId="33" xfId="0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4" xfId="0" applyFill="1" applyBorder="1"/>
    <xf numFmtId="0" fontId="25" fillId="2" borderId="38" xfId="0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  <xf numFmtId="0" fontId="25" fillId="2" borderId="3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2" borderId="23" xfId="0" applyFont="1" applyFill="1" applyBorder="1"/>
    <xf numFmtId="0" fontId="9" fillId="2" borderId="23" xfId="1" applyFill="1" applyBorder="1"/>
    <xf numFmtId="0" fontId="0" fillId="2" borderId="42" xfId="0" applyFill="1" applyBorder="1"/>
    <xf numFmtId="0" fontId="0" fillId="2" borderId="19" xfId="0" applyFill="1" applyBorder="1"/>
    <xf numFmtId="0" fontId="19" fillId="2" borderId="16" xfId="0" applyFont="1" applyFill="1" applyBorder="1"/>
    <xf numFmtId="0" fontId="19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164" fontId="12" fillId="2" borderId="16" xfId="1" applyNumberFormat="1" applyFont="1" applyFill="1" applyBorder="1"/>
    <xf numFmtId="0" fontId="14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8" fillId="2" borderId="16" xfId="0" applyFont="1" applyFill="1" applyBorder="1"/>
    <xf numFmtId="0" fontId="9" fillId="2" borderId="16" xfId="0" applyFont="1" applyFill="1" applyBorder="1" applyAlignment="1">
      <alignment horizontal="center"/>
    </xf>
    <xf numFmtId="165" fontId="9" fillId="2" borderId="16" xfId="1" applyNumberFormat="1" applyFill="1" applyBorder="1"/>
    <xf numFmtId="164" fontId="0" fillId="2" borderId="18" xfId="0" applyNumberFormat="1" applyFill="1" applyBorder="1" applyAlignment="1">
      <alignment horizontal="left"/>
    </xf>
    <xf numFmtId="0" fontId="21" fillId="2" borderId="16" xfId="0" applyFont="1" applyFill="1" applyBorder="1" applyAlignment="1">
      <alignment horizontal="center"/>
    </xf>
    <xf numFmtId="0" fontId="0" fillId="2" borderId="30" xfId="0" applyFill="1" applyBorder="1"/>
    <xf numFmtId="0" fontId="5" fillId="2" borderId="30" xfId="0" applyFont="1" applyFill="1" applyBorder="1"/>
    <xf numFmtId="0" fontId="6" fillId="2" borderId="30" xfId="0" applyFont="1" applyFill="1" applyBorder="1" applyAlignment="1">
      <alignment horizontal="center"/>
    </xf>
    <xf numFmtId="1" fontId="0" fillId="2" borderId="30" xfId="0" applyNumberFormat="1" applyFill="1" applyBorder="1"/>
    <xf numFmtId="1" fontId="12" fillId="2" borderId="30" xfId="0" applyNumberFormat="1" applyFont="1" applyFill="1" applyBorder="1"/>
    <xf numFmtId="0" fontId="0" fillId="2" borderId="43" xfId="0" applyFill="1" applyBorder="1"/>
    <xf numFmtId="0" fontId="9" fillId="2" borderId="21" xfId="0" applyFont="1" applyFill="1" applyBorder="1"/>
    <xf numFmtId="0" fontId="9" fillId="2" borderId="23" xfId="0" applyFont="1" applyFill="1" applyBorder="1"/>
    <xf numFmtId="0" fontId="9" fillId="2" borderId="22" xfId="0" applyFont="1" applyFill="1" applyBorder="1" applyAlignment="1">
      <alignment horizontal="center"/>
    </xf>
    <xf numFmtId="0" fontId="9" fillId="2" borderId="22" xfId="0" applyFont="1" applyFill="1" applyBorder="1"/>
    <xf numFmtId="0" fontId="9" fillId="2" borderId="20" xfId="0" applyFont="1" applyFill="1" applyBorder="1"/>
    <xf numFmtId="0" fontId="12" fillId="2" borderId="44" xfId="0" applyFont="1" applyFill="1" applyBorder="1"/>
    <xf numFmtId="0" fontId="9" fillId="2" borderId="0" xfId="0" applyFont="1" applyFill="1" applyBorder="1"/>
    <xf numFmtId="0" fontId="9" fillId="2" borderId="45" xfId="0" applyFont="1" applyFill="1" applyBorder="1"/>
    <xf numFmtId="0" fontId="6" fillId="2" borderId="26" xfId="0" applyFont="1" applyFill="1" applyBorder="1" applyAlignment="1">
      <alignment horizontal="center"/>
    </xf>
    <xf numFmtId="0" fontId="0" fillId="2" borderId="24" xfId="0" applyFill="1" applyBorder="1"/>
    <xf numFmtId="0" fontId="12" fillId="2" borderId="46" xfId="0" applyFont="1" applyFill="1" applyBorder="1"/>
    <xf numFmtId="0" fontId="0" fillId="2" borderId="47" xfId="0" applyFill="1" applyBorder="1"/>
    <xf numFmtId="0" fontId="0" fillId="2" borderId="26" xfId="0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2" fontId="0" fillId="2" borderId="22" xfId="0" applyNumberFormat="1" applyFill="1" applyBorder="1"/>
    <xf numFmtId="164" fontId="0" fillId="2" borderId="23" xfId="0" applyNumberFormat="1" applyFill="1" applyBorder="1"/>
    <xf numFmtId="164" fontId="0" fillId="2" borderId="16" xfId="0" applyNumberFormat="1" applyFill="1" applyBorder="1" applyAlignment="1"/>
    <xf numFmtId="0" fontId="0" fillId="2" borderId="28" xfId="0" applyFill="1" applyBorder="1"/>
    <xf numFmtId="0" fontId="10" fillId="2" borderId="31" xfId="0" applyFont="1" applyFill="1" applyBorder="1" applyAlignment="1">
      <alignment horizontal="center"/>
    </xf>
    <xf numFmtId="2" fontId="0" fillId="2" borderId="31" xfId="0" applyNumberFormat="1" applyFill="1" applyBorder="1"/>
    <xf numFmtId="164" fontId="0" fillId="2" borderId="30" xfId="0" applyNumberFormat="1" applyFill="1" applyBorder="1" applyAlignment="1"/>
    <xf numFmtId="164" fontId="12" fillId="2" borderId="46" xfId="0" applyNumberFormat="1" applyFont="1" applyFill="1" applyBorder="1"/>
    <xf numFmtId="0" fontId="0" fillId="2" borderId="48" xfId="0" applyFill="1" applyBorder="1"/>
    <xf numFmtId="0" fontId="26" fillId="2" borderId="0" xfId="0" applyFont="1" applyFill="1"/>
    <xf numFmtId="0" fontId="27" fillId="2" borderId="0" xfId="0" applyFont="1" applyFill="1"/>
    <xf numFmtId="0" fontId="10" fillId="2" borderId="0" xfId="0" applyFont="1" applyFill="1"/>
    <xf numFmtId="0" fontId="28" fillId="2" borderId="0" xfId="0" applyFont="1" applyFill="1"/>
  </cellXfs>
  <cellStyles count="2">
    <cellStyle name="Обычный" xfId="0" builtinId="0"/>
    <cellStyle name="Обычный_Информация помесячно по монопольн.видам прод. на 2005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&#1075;&#1086;&#1076;/&#1058;&#1072;&#1088;&#1080;&#1092;&#1085;&#1072;&#1103;%20&#1089;&#1084;&#1077;&#1090;&#1072;%20&#1085;&#1072;%202015&#1075;%20-&#1080;%20&#1086;&#1090;&#1095;.&#1087;&#1086;%20&#1085;&#1077;&#1072;&#1074;.&#1076;&#1077;&#1103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зл-пос.1 кв.15г"/>
      <sheetName val="обесп.без 1 кв 15г "/>
      <sheetName val="пасс.ВВЛ 1 кв.15г"/>
      <sheetName val="пасс.МВЛ 1 кв.15г"/>
      <sheetName val="гр.ВВЛ 1 кв.15г "/>
      <sheetName val="гр.МВЛ 1 кв.15г"/>
      <sheetName val="вст-вып 1 кв.15г"/>
      <sheetName val="транз.1 кв.15г"/>
      <sheetName val="авиаГСМ 1 кв.15г"/>
      <sheetName val="взл-пос.2 кв. "/>
      <sheetName val="обес.без.2 кв. "/>
      <sheetName val="пасс.ВВЛ 2 кв. "/>
      <sheetName val="пасс.МВЛ 2 кв."/>
      <sheetName val="гр.ВВЛ 2 кв. "/>
      <sheetName val="гр.МВЛ 2 кв."/>
      <sheetName val="вст-вып 2 кв."/>
      <sheetName val="транз.2 кв. "/>
      <sheetName val="авиаГСМ 2 кв."/>
      <sheetName val="взл-пос.3 кв. "/>
      <sheetName val="взл-пос.9 м-в"/>
      <sheetName val="обес.без.3 кв. "/>
      <sheetName val="обес.без.9 м-в"/>
      <sheetName val="пасс.ВВЛ 3 кв. "/>
      <sheetName val="пасс.ВВЛ 9 м-в"/>
      <sheetName val="пасс.МВЛ 3 кв."/>
      <sheetName val="пасс.МВЛ 9 м-в"/>
      <sheetName val="гр.ВВЛ 3 кв."/>
      <sheetName val="гр.ВВЛ  9 м-в"/>
      <sheetName val="гр.МВЛ 3 кв. "/>
      <sheetName val="гр.МВЛ 9 м-в"/>
      <sheetName val="вст-вып 3 кв. "/>
      <sheetName val="вст-вып 9 м-в"/>
      <sheetName val="транз.3 кв.  "/>
      <sheetName val="транз.9 м-в "/>
      <sheetName val="авиаГСМ 3 кв. "/>
      <sheetName val="авиаГСМ 9 м-в"/>
      <sheetName val="взл-пос.4 кв. "/>
      <sheetName val="обес.без.4 кв. "/>
      <sheetName val="пасс.ВВЛ 4кв.  "/>
      <sheetName val="пасс.МВЛ 4 кв. "/>
      <sheetName val="гр.ВВЛ 4 кв. "/>
      <sheetName val="гр.МВЛ 4 кв.  "/>
      <sheetName val="вст-вып 4 кв. "/>
      <sheetName val="транз.4 кв.   "/>
      <sheetName val="авиаГСМ 4 кв.  "/>
      <sheetName val="взл-пос.год "/>
      <sheetName val="обес.без.год "/>
      <sheetName val="пасс.ВВЛ  год"/>
      <sheetName val="пасс.МВЛ год"/>
      <sheetName val="гр.ВВЛ год"/>
      <sheetName val="гр.МВЛ год"/>
      <sheetName val="вст-вып год"/>
      <sheetName val="транз.год"/>
      <sheetName val="авиаГСМ год"/>
      <sheetName val="иная деят.2 кв 2013"/>
      <sheetName val="иная деят.3 кв 2013 "/>
      <sheetName val="иная деят.4 кв 2013  "/>
      <sheetName val="иная деят.1 кв 2014"/>
      <sheetName val="иная деят 2 кв 2014 "/>
      <sheetName val="иная деят 4 кв 2014 "/>
      <sheetName val="иная деят 1 кв 2015"/>
      <sheetName val="иная деят 2 кв 2015 "/>
      <sheetName val="иная деят 3 кв 2015 "/>
      <sheetName val="снег,лед"/>
      <sheetName val="аренда"/>
      <sheetName val="Лист1"/>
    </sheetNames>
    <sheetDataSet>
      <sheetData sheetId="0">
        <row r="13">
          <cell r="F13">
            <v>1432.9</v>
          </cell>
        </row>
        <row r="15">
          <cell r="F15">
            <v>3207.6</v>
          </cell>
        </row>
        <row r="16">
          <cell r="F16">
            <v>184.4</v>
          </cell>
        </row>
        <row r="17">
          <cell r="F17">
            <v>3315.1</v>
          </cell>
        </row>
        <row r="18">
          <cell r="F18">
            <v>0</v>
          </cell>
        </row>
        <row r="22">
          <cell r="F22">
            <v>16820.8</v>
          </cell>
        </row>
        <row r="23">
          <cell r="F23">
            <v>1676.3</v>
          </cell>
        </row>
        <row r="25">
          <cell r="F25">
            <v>11157.4</v>
          </cell>
        </row>
        <row r="28">
          <cell r="F28">
            <v>722.2</v>
          </cell>
        </row>
        <row r="33">
          <cell r="F33">
            <v>256.5</v>
          </cell>
        </row>
        <row r="34">
          <cell r="F34">
            <v>285.5</v>
          </cell>
        </row>
        <row r="35">
          <cell r="F35">
            <v>24.8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45.9</v>
          </cell>
        </row>
        <row r="39">
          <cell r="F39">
            <v>0</v>
          </cell>
        </row>
        <row r="40">
          <cell r="F40">
            <v>1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6.4</v>
          </cell>
        </row>
        <row r="46">
          <cell r="F46">
            <v>0</v>
          </cell>
        </row>
        <row r="48">
          <cell r="F48">
            <v>3.2</v>
          </cell>
        </row>
        <row r="49">
          <cell r="F49">
            <v>39.299999999999997</v>
          </cell>
        </row>
        <row r="50">
          <cell r="F50">
            <v>48.2</v>
          </cell>
        </row>
        <row r="51">
          <cell r="F51">
            <v>44.2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1133.0999999999999</v>
          </cell>
        </row>
        <row r="57">
          <cell r="F57">
            <v>84.2</v>
          </cell>
        </row>
        <row r="58">
          <cell r="F58">
            <v>341.8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517.4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1.7</v>
          </cell>
        </row>
        <row r="68">
          <cell r="F68">
            <v>33.9</v>
          </cell>
        </row>
        <row r="69">
          <cell r="F69">
            <v>0</v>
          </cell>
        </row>
        <row r="70">
          <cell r="F70">
            <v>17.100000000000001</v>
          </cell>
        </row>
        <row r="71">
          <cell r="F71">
            <v>3179.1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1</v>
          </cell>
        </row>
        <row r="76">
          <cell r="F76">
            <v>196</v>
          </cell>
        </row>
        <row r="77">
          <cell r="F77">
            <v>43.8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4">
          <cell r="F84">
            <v>1873</v>
          </cell>
        </row>
        <row r="85">
          <cell r="F85">
            <v>202.7</v>
          </cell>
        </row>
        <row r="86">
          <cell r="F86">
            <v>127.7</v>
          </cell>
        </row>
        <row r="88">
          <cell r="F88">
            <v>168.5</v>
          </cell>
        </row>
        <row r="89">
          <cell r="F89">
            <v>130.6</v>
          </cell>
        </row>
        <row r="90">
          <cell r="F90">
            <v>3.9</v>
          </cell>
        </row>
        <row r="91">
          <cell r="F91">
            <v>63.1</v>
          </cell>
        </row>
        <row r="92">
          <cell r="F92">
            <v>110.30000000000001</v>
          </cell>
        </row>
        <row r="93">
          <cell r="F93">
            <v>130.19999999999999</v>
          </cell>
        </row>
        <row r="97">
          <cell r="F97">
            <v>27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8">
          <cell r="F108">
            <v>2694.7</v>
          </cell>
        </row>
        <row r="109">
          <cell r="F109">
            <v>453.7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11.3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215.3</v>
          </cell>
        </row>
        <row r="123">
          <cell r="F123">
            <v>0</v>
          </cell>
        </row>
        <row r="124">
          <cell r="F124">
            <v>5</v>
          </cell>
        </row>
        <row r="125">
          <cell r="F125">
            <v>0</v>
          </cell>
        </row>
        <row r="126">
          <cell r="F126">
            <v>1926.8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5.5</v>
          </cell>
        </row>
        <row r="132">
          <cell r="F132">
            <v>152.9</v>
          </cell>
        </row>
        <row r="133">
          <cell r="F133">
            <v>0</v>
          </cell>
        </row>
        <row r="134">
          <cell r="F134">
            <v>8.4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4.4000000000000004</v>
          </cell>
        </row>
        <row r="139">
          <cell r="F139">
            <v>221.5</v>
          </cell>
        </row>
        <row r="140">
          <cell r="F140">
            <v>77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110.5</v>
          </cell>
        </row>
        <row r="145">
          <cell r="F145">
            <v>0</v>
          </cell>
        </row>
        <row r="148">
          <cell r="F148">
            <v>49749.1</v>
          </cell>
        </row>
        <row r="149">
          <cell r="F149">
            <v>42834.83</v>
          </cell>
        </row>
      </sheetData>
      <sheetData sheetId="1">
        <row r="13">
          <cell r="F13">
            <v>236</v>
          </cell>
        </row>
        <row r="14">
          <cell r="F14">
            <v>0</v>
          </cell>
        </row>
        <row r="15">
          <cell r="F15">
            <v>379.4</v>
          </cell>
        </row>
        <row r="16">
          <cell r="F16">
            <v>103</v>
          </cell>
        </row>
        <row r="17">
          <cell r="F17">
            <v>1075.4000000000001</v>
          </cell>
        </row>
        <row r="18">
          <cell r="F18">
            <v>0</v>
          </cell>
        </row>
        <row r="19">
          <cell r="F19">
            <v>0</v>
          </cell>
        </row>
        <row r="22">
          <cell r="F22">
            <v>15267.5</v>
          </cell>
        </row>
        <row r="23">
          <cell r="F23">
            <v>1491.2</v>
          </cell>
        </row>
        <row r="25">
          <cell r="F25">
            <v>6166.7999999999993</v>
          </cell>
        </row>
        <row r="28">
          <cell r="F28">
            <v>39.1</v>
          </cell>
        </row>
        <row r="33">
          <cell r="F33">
            <v>47.5</v>
          </cell>
        </row>
        <row r="34">
          <cell r="F34">
            <v>286.3</v>
          </cell>
        </row>
        <row r="35">
          <cell r="F35">
            <v>2.4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5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2.7</v>
          </cell>
        </row>
        <row r="46">
          <cell r="F46">
            <v>0</v>
          </cell>
        </row>
        <row r="47">
          <cell r="F47">
            <v>955.5</v>
          </cell>
        </row>
        <row r="48">
          <cell r="F48">
            <v>0.4</v>
          </cell>
        </row>
        <row r="49">
          <cell r="F49">
            <v>9.1</v>
          </cell>
        </row>
        <row r="50">
          <cell r="F50">
            <v>0</v>
          </cell>
        </row>
        <row r="51">
          <cell r="F51">
            <v>4.4000000000000004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12</v>
          </cell>
        </row>
        <row r="55">
          <cell r="F55">
            <v>53.6</v>
          </cell>
        </row>
        <row r="56">
          <cell r="F56">
            <v>0</v>
          </cell>
        </row>
        <row r="57">
          <cell r="F57">
            <v>48.1</v>
          </cell>
        </row>
        <row r="58">
          <cell r="F58">
            <v>195.3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273.10000000000002</v>
          </cell>
        </row>
        <row r="63">
          <cell r="F63">
            <v>2.4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0.3</v>
          </cell>
        </row>
        <row r="76">
          <cell r="F76">
            <v>0</v>
          </cell>
        </row>
        <row r="77">
          <cell r="F77">
            <v>356.8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4">
          <cell r="F84">
            <v>1089.8</v>
          </cell>
        </row>
        <row r="85">
          <cell r="F85">
            <v>117.1</v>
          </cell>
        </row>
        <row r="86">
          <cell r="F86">
            <v>74.2</v>
          </cell>
        </row>
        <row r="88">
          <cell r="F88">
            <v>98.3</v>
          </cell>
        </row>
        <row r="89">
          <cell r="F89">
            <v>76.7</v>
          </cell>
        </row>
        <row r="90">
          <cell r="F90">
            <v>2.2999999999999998</v>
          </cell>
        </row>
        <row r="91">
          <cell r="F91">
            <v>37.5</v>
          </cell>
        </row>
        <row r="92">
          <cell r="F92">
            <v>64.3</v>
          </cell>
        </row>
        <row r="93">
          <cell r="F93">
            <v>0</v>
          </cell>
        </row>
        <row r="94">
          <cell r="F94">
            <v>69.2</v>
          </cell>
        </row>
        <row r="98">
          <cell r="F98">
            <v>17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9">
          <cell r="F109">
            <v>1565.9</v>
          </cell>
        </row>
        <row r="110">
          <cell r="F110">
            <v>268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6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44.6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125.6</v>
          </cell>
        </row>
        <row r="124">
          <cell r="F124">
            <v>0</v>
          </cell>
        </row>
        <row r="125">
          <cell r="F125">
            <v>3</v>
          </cell>
        </row>
        <row r="126">
          <cell r="F126">
            <v>0</v>
          </cell>
        </row>
        <row r="127">
          <cell r="F127">
            <v>388</v>
          </cell>
        </row>
        <row r="128">
          <cell r="F128">
            <v>69.5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88.6</v>
          </cell>
        </row>
        <row r="134">
          <cell r="F134">
            <v>0</v>
          </cell>
        </row>
        <row r="135">
          <cell r="F135">
            <v>4.9000000000000004</v>
          </cell>
        </row>
        <row r="136">
          <cell r="F136">
            <v>0</v>
          </cell>
        </row>
        <row r="137">
          <cell r="F137">
            <v>2.9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129.4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2.2999999999999998</v>
          </cell>
        </row>
        <row r="145">
          <cell r="F145">
            <v>0</v>
          </cell>
        </row>
        <row r="146">
          <cell r="F146">
            <v>0</v>
          </cell>
        </row>
        <row r="149">
          <cell r="F149">
            <v>9982.5</v>
          </cell>
        </row>
        <row r="150">
          <cell r="F150">
            <v>42834.83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F13">
            <v>1141.7</v>
          </cell>
        </row>
        <row r="14">
          <cell r="F14">
            <v>0</v>
          </cell>
        </row>
        <row r="15">
          <cell r="F15">
            <v>841.5</v>
          </cell>
        </row>
        <row r="16">
          <cell r="F16">
            <v>7.1</v>
          </cell>
        </row>
        <row r="17">
          <cell r="F17">
            <v>1696.2</v>
          </cell>
        </row>
        <row r="18">
          <cell r="F18">
            <v>0</v>
          </cell>
        </row>
        <row r="22">
          <cell r="F22">
            <v>16577.400000000001</v>
          </cell>
        </row>
        <row r="23">
          <cell r="F23">
            <v>1618.8</v>
          </cell>
        </row>
        <row r="25">
          <cell r="F25">
            <v>10657.3</v>
          </cell>
        </row>
        <row r="28">
          <cell r="F28">
            <v>95.2</v>
          </cell>
        </row>
        <row r="33">
          <cell r="F33">
            <v>229.79999999999998</v>
          </cell>
        </row>
        <row r="34">
          <cell r="F34">
            <v>476.1</v>
          </cell>
        </row>
        <row r="35">
          <cell r="F35">
            <v>609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57</v>
          </cell>
        </row>
        <row r="40">
          <cell r="F40">
            <v>162.69999999999999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15</v>
          </cell>
        </row>
        <row r="46">
          <cell r="F46">
            <v>0</v>
          </cell>
        </row>
        <row r="48">
          <cell r="F48">
            <v>25.8</v>
          </cell>
        </row>
        <row r="49">
          <cell r="F49">
            <v>40</v>
          </cell>
        </row>
        <row r="50">
          <cell r="F50">
            <v>48.2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11.3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918</v>
          </cell>
        </row>
        <row r="57">
          <cell r="F57">
            <v>0</v>
          </cell>
        </row>
        <row r="58">
          <cell r="F58">
            <v>341.8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95.3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816.3</v>
          </cell>
        </row>
        <row r="67">
          <cell r="F67">
            <v>0</v>
          </cell>
        </row>
        <row r="68">
          <cell r="F68">
            <v>0.2</v>
          </cell>
        </row>
        <row r="69">
          <cell r="F69">
            <v>0</v>
          </cell>
        </row>
        <row r="70">
          <cell r="F70">
            <v>29.3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0.8</v>
          </cell>
        </row>
        <row r="76">
          <cell r="F76">
            <v>190.5</v>
          </cell>
        </row>
        <row r="77">
          <cell r="F77">
            <v>1.4</v>
          </cell>
        </row>
        <row r="80">
          <cell r="F80">
            <v>0</v>
          </cell>
        </row>
        <row r="84">
          <cell r="F84">
            <v>1934.8</v>
          </cell>
        </row>
        <row r="85">
          <cell r="F85">
            <v>201.4</v>
          </cell>
        </row>
        <row r="86">
          <cell r="F86">
            <v>131.69999999999999</v>
          </cell>
        </row>
        <row r="88">
          <cell r="F88">
            <v>363.3</v>
          </cell>
        </row>
        <row r="89">
          <cell r="F89">
            <v>55.7</v>
          </cell>
        </row>
        <row r="90">
          <cell r="F90">
            <v>110.1</v>
          </cell>
        </row>
        <row r="91">
          <cell r="F91">
            <v>277.2</v>
          </cell>
        </row>
        <row r="92">
          <cell r="F92">
            <v>117</v>
          </cell>
        </row>
        <row r="93">
          <cell r="F93">
            <v>133.1</v>
          </cell>
        </row>
        <row r="97">
          <cell r="F97">
            <v>14.299999999999999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3">
          <cell r="F103">
            <v>0</v>
          </cell>
        </row>
        <row r="104">
          <cell r="F104">
            <v>18</v>
          </cell>
        </row>
        <row r="105">
          <cell r="F105">
            <v>0</v>
          </cell>
        </row>
        <row r="108">
          <cell r="F108">
            <v>3081.9</v>
          </cell>
        </row>
        <row r="109">
          <cell r="F109">
            <v>161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5">
          <cell r="F115">
            <v>50.2</v>
          </cell>
        </row>
        <row r="116">
          <cell r="F116">
            <v>572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219.7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54.3</v>
          </cell>
        </row>
        <row r="126">
          <cell r="F126">
            <v>309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7.4</v>
          </cell>
        </row>
        <row r="131">
          <cell r="F131">
            <v>4.0999999999999996</v>
          </cell>
        </row>
        <row r="132">
          <cell r="F132">
            <v>158.4</v>
          </cell>
        </row>
        <row r="133">
          <cell r="F133">
            <v>0</v>
          </cell>
        </row>
        <row r="134">
          <cell r="F134">
            <v>9.3000000000000007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25.5</v>
          </cell>
        </row>
        <row r="139">
          <cell r="F139">
            <v>85.1</v>
          </cell>
        </row>
        <row r="140">
          <cell r="F140">
            <v>44.5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40.5</v>
          </cell>
        </row>
        <row r="145">
          <cell r="F145">
            <v>0</v>
          </cell>
        </row>
        <row r="148">
          <cell r="F148">
            <v>58963</v>
          </cell>
        </row>
        <row r="149">
          <cell r="F149">
            <v>50867.43</v>
          </cell>
        </row>
      </sheetData>
      <sheetData sheetId="10">
        <row r="13">
          <cell r="F13">
            <v>168.89999999999998</v>
          </cell>
        </row>
        <row r="14">
          <cell r="F14">
            <v>0</v>
          </cell>
        </row>
        <row r="15">
          <cell r="F15">
            <v>57.1</v>
          </cell>
        </row>
        <row r="16">
          <cell r="F16">
            <v>3.8</v>
          </cell>
        </row>
        <row r="17">
          <cell r="F17">
            <v>513.4</v>
          </cell>
        </row>
        <row r="18">
          <cell r="F18">
            <v>0</v>
          </cell>
        </row>
        <row r="19">
          <cell r="F19">
            <v>0</v>
          </cell>
        </row>
        <row r="22">
          <cell r="F22">
            <v>14169.4</v>
          </cell>
        </row>
        <row r="23">
          <cell r="F23">
            <v>1440.5</v>
          </cell>
        </row>
        <row r="25">
          <cell r="F25">
            <v>5971.5</v>
          </cell>
        </row>
        <row r="28">
          <cell r="F28">
            <v>0</v>
          </cell>
        </row>
        <row r="33">
          <cell r="F33">
            <v>53</v>
          </cell>
        </row>
        <row r="34">
          <cell r="F34">
            <v>462.9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1.9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5.5</v>
          </cell>
        </row>
        <row r="46">
          <cell r="F46">
            <v>0</v>
          </cell>
        </row>
        <row r="47">
          <cell r="F47">
            <v>1392.7</v>
          </cell>
        </row>
        <row r="48">
          <cell r="F48">
            <v>2.7</v>
          </cell>
        </row>
        <row r="49">
          <cell r="F49">
            <v>10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6.2</v>
          </cell>
        </row>
        <row r="54">
          <cell r="F54">
            <v>20.5</v>
          </cell>
        </row>
        <row r="55">
          <cell r="F55">
            <v>26.8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195.3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1125.3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5.7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0.2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4">
          <cell r="F84">
            <v>1276.2</v>
          </cell>
        </row>
        <row r="85">
          <cell r="F85">
            <v>132.80000000000001</v>
          </cell>
        </row>
        <row r="86">
          <cell r="F86">
            <v>86.8</v>
          </cell>
        </row>
        <row r="88">
          <cell r="F88">
            <v>238.3</v>
          </cell>
        </row>
        <row r="89">
          <cell r="F89">
            <v>36.700000000000003</v>
          </cell>
        </row>
        <row r="90">
          <cell r="F90">
            <v>72.7</v>
          </cell>
        </row>
        <row r="91">
          <cell r="F91">
            <v>182.6</v>
          </cell>
        </row>
        <row r="92">
          <cell r="F92">
            <v>77.100000000000009</v>
          </cell>
        </row>
        <row r="93">
          <cell r="F93">
            <v>0</v>
          </cell>
        </row>
        <row r="94">
          <cell r="F94">
            <v>87.9</v>
          </cell>
        </row>
        <row r="98">
          <cell r="F98">
            <v>9.4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5">
          <cell r="F105">
            <v>12</v>
          </cell>
        </row>
        <row r="106">
          <cell r="F106">
            <v>36</v>
          </cell>
        </row>
        <row r="107">
          <cell r="F107">
            <v>0</v>
          </cell>
        </row>
        <row r="109">
          <cell r="F109">
            <v>2032.1</v>
          </cell>
        </row>
        <row r="110">
          <cell r="F110">
            <v>106.3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6">
          <cell r="F116">
            <v>0</v>
          </cell>
        </row>
        <row r="117">
          <cell r="F117">
            <v>374.4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29.5</v>
          </cell>
        </row>
        <row r="121">
          <cell r="F121">
            <v>0</v>
          </cell>
        </row>
        <row r="122">
          <cell r="F122">
            <v>4.9000000000000004</v>
          </cell>
        </row>
        <row r="123">
          <cell r="F123">
            <v>145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62.7</v>
          </cell>
        </row>
        <row r="128">
          <cell r="F128">
            <v>26.7</v>
          </cell>
        </row>
        <row r="129">
          <cell r="F129">
            <v>32.799999999999997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104.5</v>
          </cell>
        </row>
        <row r="134">
          <cell r="F134">
            <v>0</v>
          </cell>
        </row>
        <row r="135">
          <cell r="F135">
            <v>6.1</v>
          </cell>
        </row>
        <row r="136">
          <cell r="F136">
            <v>0</v>
          </cell>
        </row>
        <row r="137">
          <cell r="F137">
            <v>2.7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56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16.899999999999999</v>
          </cell>
        </row>
        <row r="145">
          <cell r="F145">
            <v>0</v>
          </cell>
        </row>
        <row r="146">
          <cell r="F146">
            <v>0</v>
          </cell>
        </row>
        <row r="149">
          <cell r="F149">
            <v>11839.1</v>
          </cell>
        </row>
        <row r="150">
          <cell r="F150">
            <v>50867.43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F13">
            <v>833.40000000000009</v>
          </cell>
        </row>
        <row r="14">
          <cell r="F14">
            <v>0</v>
          </cell>
        </row>
        <row r="15">
          <cell r="F15">
            <v>594.19999999999993</v>
          </cell>
        </row>
        <row r="16">
          <cell r="F16">
            <v>0</v>
          </cell>
        </row>
        <row r="17">
          <cell r="F17">
            <v>1790.9</v>
          </cell>
        </row>
        <row r="18">
          <cell r="F18">
            <v>0</v>
          </cell>
        </row>
        <row r="22">
          <cell r="F22">
            <v>17208.2</v>
          </cell>
        </row>
        <row r="23">
          <cell r="F23">
            <v>1962.3</v>
          </cell>
        </row>
        <row r="25">
          <cell r="F25">
            <v>10389.700000000001</v>
          </cell>
        </row>
        <row r="28">
          <cell r="F28">
            <v>128.19999999999999</v>
          </cell>
        </row>
        <row r="33">
          <cell r="F33">
            <v>253</v>
          </cell>
        </row>
        <row r="34">
          <cell r="F34">
            <v>399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22.4</v>
          </cell>
        </row>
        <row r="39">
          <cell r="F39">
            <v>0</v>
          </cell>
        </row>
        <row r="40">
          <cell r="F40">
            <v>0.2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18.899999999999999</v>
          </cell>
        </row>
        <row r="46">
          <cell r="F46">
            <v>0</v>
          </cell>
        </row>
        <row r="48">
          <cell r="F48">
            <v>3.2</v>
          </cell>
        </row>
        <row r="49">
          <cell r="F49">
            <v>38.799999999999997</v>
          </cell>
        </row>
        <row r="50">
          <cell r="F50">
            <v>34.200000000000003</v>
          </cell>
        </row>
        <row r="51">
          <cell r="F51">
            <v>0</v>
          </cell>
        </row>
        <row r="52">
          <cell r="F52">
            <v>300</v>
          </cell>
        </row>
        <row r="53">
          <cell r="F53">
            <v>0</v>
          </cell>
        </row>
        <row r="54">
          <cell r="F54">
            <v>17</v>
          </cell>
        </row>
        <row r="55">
          <cell r="F55">
            <v>0</v>
          </cell>
        </row>
        <row r="56">
          <cell r="F56">
            <v>795.4</v>
          </cell>
        </row>
        <row r="57">
          <cell r="F57">
            <v>58.9</v>
          </cell>
        </row>
        <row r="58">
          <cell r="F58">
            <v>341.8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5361.2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13</v>
          </cell>
        </row>
        <row r="69">
          <cell r="F69">
            <v>0</v>
          </cell>
        </row>
        <row r="70">
          <cell r="F70">
            <v>280.60000000000002</v>
          </cell>
        </row>
        <row r="71">
          <cell r="F71">
            <v>5.9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236.1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4">
          <cell r="F84">
            <v>2326</v>
          </cell>
        </row>
        <row r="85">
          <cell r="F85">
            <v>253.3</v>
          </cell>
        </row>
        <row r="86">
          <cell r="F86">
            <v>155.5</v>
          </cell>
        </row>
        <row r="88">
          <cell r="F88">
            <v>134.69999999999999</v>
          </cell>
        </row>
        <row r="89">
          <cell r="F89">
            <v>61.6</v>
          </cell>
        </row>
        <row r="90">
          <cell r="F90">
            <v>95</v>
          </cell>
        </row>
        <row r="91">
          <cell r="F91">
            <v>233.8</v>
          </cell>
        </row>
        <row r="92">
          <cell r="F92">
            <v>113.8</v>
          </cell>
        </row>
        <row r="93">
          <cell r="F93">
            <v>424.8</v>
          </cell>
        </row>
        <row r="97">
          <cell r="F97">
            <v>2.1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8">
          <cell r="F108">
            <v>3221.2</v>
          </cell>
        </row>
        <row r="109">
          <cell r="F109">
            <v>191.7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242.7</v>
          </cell>
        </row>
        <row r="123">
          <cell r="F123">
            <v>0</v>
          </cell>
        </row>
        <row r="124">
          <cell r="F124">
            <v>11.5</v>
          </cell>
        </row>
        <row r="125">
          <cell r="F125">
            <v>0</v>
          </cell>
        </row>
        <row r="126">
          <cell r="F126">
            <v>760.4</v>
          </cell>
        </row>
        <row r="127">
          <cell r="F127">
            <v>655.9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5.7</v>
          </cell>
        </row>
        <row r="132">
          <cell r="F132">
            <v>324</v>
          </cell>
        </row>
        <row r="133">
          <cell r="F133">
            <v>0</v>
          </cell>
        </row>
        <row r="134">
          <cell r="F134">
            <v>37.1</v>
          </cell>
        </row>
        <row r="135">
          <cell r="F135">
            <v>0</v>
          </cell>
        </row>
        <row r="136">
          <cell r="F136">
            <v>32.9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626.1</v>
          </cell>
        </row>
        <row r="140">
          <cell r="F140">
            <v>48.5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379.4</v>
          </cell>
        </row>
        <row r="145">
          <cell r="F145">
            <v>0</v>
          </cell>
        </row>
        <row r="148">
          <cell r="F148">
            <v>73609</v>
          </cell>
        </row>
        <row r="149">
          <cell r="F149">
            <v>63030.89</v>
          </cell>
        </row>
      </sheetData>
      <sheetData sheetId="19"/>
      <sheetData sheetId="20">
        <row r="13">
          <cell r="F13">
            <v>60.3</v>
          </cell>
        </row>
        <row r="14">
          <cell r="F14">
            <v>0</v>
          </cell>
        </row>
        <row r="15">
          <cell r="F15">
            <v>83.9</v>
          </cell>
        </row>
        <row r="16">
          <cell r="F16">
            <v>0</v>
          </cell>
        </row>
        <row r="17">
          <cell r="F17">
            <v>478.6</v>
          </cell>
        </row>
        <row r="18">
          <cell r="F18">
            <v>0</v>
          </cell>
        </row>
        <row r="19">
          <cell r="F19">
            <v>0</v>
          </cell>
        </row>
        <row r="22">
          <cell r="F22">
            <v>15221.6</v>
          </cell>
        </row>
        <row r="23">
          <cell r="F23">
            <v>1789.1</v>
          </cell>
        </row>
        <row r="25">
          <cell r="F25">
            <v>6182.8</v>
          </cell>
        </row>
        <row r="28">
          <cell r="F28">
            <v>7.8</v>
          </cell>
        </row>
        <row r="33">
          <cell r="F33">
            <v>52.2</v>
          </cell>
        </row>
        <row r="34">
          <cell r="F34">
            <v>97.3</v>
          </cell>
        </row>
        <row r="35">
          <cell r="F35">
            <v>0.6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1.6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6.9</v>
          </cell>
        </row>
        <row r="46">
          <cell r="F46">
            <v>0</v>
          </cell>
        </row>
        <row r="47">
          <cell r="F47">
            <v>468.3</v>
          </cell>
        </row>
        <row r="48">
          <cell r="F48">
            <v>0.4</v>
          </cell>
        </row>
        <row r="49">
          <cell r="F49">
            <v>9.9</v>
          </cell>
        </row>
        <row r="50">
          <cell r="F50">
            <v>16.7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195.1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33.700000000000003</v>
          </cell>
        </row>
        <row r="58">
          <cell r="F58">
            <v>195.3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2.9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14.3</v>
          </cell>
        </row>
        <row r="80">
          <cell r="F80">
            <v>0</v>
          </cell>
        </row>
        <row r="84">
          <cell r="F84">
            <v>1366.2</v>
          </cell>
        </row>
        <row r="85">
          <cell r="F85">
            <v>150.69999999999999</v>
          </cell>
        </row>
        <row r="86">
          <cell r="F86">
            <v>92.000000000000014</v>
          </cell>
        </row>
        <row r="88">
          <cell r="F88">
            <v>80.8</v>
          </cell>
        </row>
        <row r="89">
          <cell r="F89">
            <v>36.1</v>
          </cell>
        </row>
        <row r="90">
          <cell r="F90">
            <v>60.6</v>
          </cell>
        </row>
        <row r="91">
          <cell r="F91">
            <v>126</v>
          </cell>
        </row>
        <row r="92">
          <cell r="F92">
            <v>67.5</v>
          </cell>
        </row>
        <row r="93">
          <cell r="F93">
            <v>0</v>
          </cell>
        </row>
        <row r="94">
          <cell r="F94">
            <v>281.39999999999998</v>
          </cell>
        </row>
        <row r="98">
          <cell r="F98">
            <v>1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9">
          <cell r="F109">
            <v>1901.9</v>
          </cell>
        </row>
        <row r="110">
          <cell r="F110">
            <v>116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31.3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143.4</v>
          </cell>
        </row>
        <row r="124">
          <cell r="F124">
            <v>0</v>
          </cell>
        </row>
        <row r="125">
          <cell r="F125">
            <v>7.6</v>
          </cell>
        </row>
        <row r="126">
          <cell r="F126">
            <v>0</v>
          </cell>
        </row>
        <row r="127">
          <cell r="F127">
            <v>151.6</v>
          </cell>
        </row>
        <row r="128">
          <cell r="F128">
            <v>240.5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148.6</v>
          </cell>
        </row>
        <row r="134">
          <cell r="F134">
            <v>0</v>
          </cell>
        </row>
        <row r="135">
          <cell r="F135">
            <v>24.2</v>
          </cell>
        </row>
        <row r="136">
          <cell r="F136">
            <v>434.4</v>
          </cell>
        </row>
        <row r="137">
          <cell r="F137">
            <v>3.8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309.39999999999998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15.1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9">
          <cell r="F149">
            <v>14726.1</v>
          </cell>
        </row>
        <row r="150">
          <cell r="F150">
            <v>63030.89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3">
          <cell r="F13">
            <v>1209.5</v>
          </cell>
        </row>
        <row r="14">
          <cell r="F14">
            <v>0</v>
          </cell>
        </row>
        <row r="15">
          <cell r="F15">
            <v>2188.1999999999998</v>
          </cell>
        </row>
        <row r="16">
          <cell r="F16">
            <v>110.3</v>
          </cell>
        </row>
        <row r="17">
          <cell r="F17">
            <v>2720.9</v>
          </cell>
        </row>
        <row r="18">
          <cell r="F18">
            <v>0</v>
          </cell>
        </row>
        <row r="22">
          <cell r="F22">
            <v>23273.5</v>
          </cell>
        </row>
        <row r="23">
          <cell r="F23">
            <v>2698.2</v>
          </cell>
        </row>
        <row r="25">
          <cell r="F25">
            <v>10754.3</v>
          </cell>
        </row>
        <row r="28">
          <cell r="F28">
            <v>275.39999999999998</v>
          </cell>
        </row>
        <row r="33">
          <cell r="F33">
            <v>232.3</v>
          </cell>
        </row>
        <row r="34">
          <cell r="F34">
            <v>239.1</v>
          </cell>
        </row>
        <row r="35">
          <cell r="F35">
            <v>34.5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69.099999999999994</v>
          </cell>
        </row>
        <row r="39">
          <cell r="F39">
            <v>0</v>
          </cell>
        </row>
        <row r="40">
          <cell r="F40">
            <v>163.69999999999999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11.3</v>
          </cell>
        </row>
        <row r="46">
          <cell r="F46">
            <v>0</v>
          </cell>
        </row>
        <row r="48">
          <cell r="F48">
            <v>12.8</v>
          </cell>
        </row>
        <row r="49">
          <cell r="F49">
            <v>42.2</v>
          </cell>
        </row>
        <row r="50">
          <cell r="F50">
            <v>66.099999999999994</v>
          </cell>
        </row>
        <row r="51">
          <cell r="F51">
            <v>20.399999999999999</v>
          </cell>
        </row>
        <row r="52">
          <cell r="F52">
            <v>0</v>
          </cell>
        </row>
        <row r="53">
          <cell r="F53">
            <v>15.4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963.3</v>
          </cell>
        </row>
        <row r="57">
          <cell r="F57">
            <v>38.299999999999997</v>
          </cell>
        </row>
        <row r="58">
          <cell r="F58">
            <v>341.8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10.5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20.6</v>
          </cell>
        </row>
        <row r="67">
          <cell r="F67">
            <v>0</v>
          </cell>
        </row>
        <row r="68">
          <cell r="F68">
            <v>12.5</v>
          </cell>
        </row>
        <row r="69">
          <cell r="F69">
            <v>0</v>
          </cell>
        </row>
        <row r="70">
          <cell r="F70">
            <v>87.1</v>
          </cell>
        </row>
        <row r="71">
          <cell r="F71">
            <v>17.399999999999999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0.1</v>
          </cell>
        </row>
        <row r="76">
          <cell r="F76">
            <v>166.4</v>
          </cell>
        </row>
        <row r="77">
          <cell r="F77">
            <v>12.1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4">
          <cell r="F84">
            <v>4686</v>
          </cell>
        </row>
        <row r="85">
          <cell r="F85">
            <v>563.4</v>
          </cell>
        </row>
        <row r="86">
          <cell r="F86">
            <v>158</v>
          </cell>
        </row>
        <row r="88">
          <cell r="F88">
            <v>223.8</v>
          </cell>
        </row>
        <row r="89">
          <cell r="F89">
            <v>109.5</v>
          </cell>
        </row>
        <row r="90">
          <cell r="F90">
            <v>10.1</v>
          </cell>
        </row>
        <row r="91">
          <cell r="F91">
            <v>146.9</v>
          </cell>
        </row>
        <row r="92">
          <cell r="F92">
            <v>117.69999999999999</v>
          </cell>
        </row>
        <row r="93">
          <cell r="F93">
            <v>218.4</v>
          </cell>
        </row>
        <row r="97">
          <cell r="F97">
            <v>4.8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8">
          <cell r="F108">
            <v>3000.7</v>
          </cell>
        </row>
        <row r="109">
          <cell r="F109">
            <v>322.5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3.1</v>
          </cell>
        </row>
        <row r="115">
          <cell r="F115">
            <v>2.5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238.7</v>
          </cell>
        </row>
        <row r="123">
          <cell r="F123">
            <v>0</v>
          </cell>
        </row>
        <row r="124">
          <cell r="F124">
            <v>4.4000000000000004</v>
          </cell>
        </row>
        <row r="125">
          <cell r="F125">
            <v>0</v>
          </cell>
        </row>
        <row r="126">
          <cell r="F126">
            <v>799</v>
          </cell>
        </row>
        <row r="127">
          <cell r="F127">
            <v>33.700000000000003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0.7</v>
          </cell>
        </row>
        <row r="132">
          <cell r="F132">
            <v>45.8</v>
          </cell>
        </row>
        <row r="133">
          <cell r="F133">
            <v>0</v>
          </cell>
        </row>
        <row r="134">
          <cell r="F134">
            <v>14.6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248.6</v>
          </cell>
        </row>
        <row r="140">
          <cell r="F140">
            <v>8.4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212</v>
          </cell>
        </row>
        <row r="145">
          <cell r="F145">
            <v>0</v>
          </cell>
        </row>
        <row r="148">
          <cell r="F148">
            <v>80084.399999999994</v>
          </cell>
        </row>
        <row r="149">
          <cell r="F149">
            <v>69227.13</v>
          </cell>
        </row>
      </sheetData>
      <sheetData sheetId="37">
        <row r="13">
          <cell r="F13">
            <v>81.099999999999994</v>
          </cell>
        </row>
        <row r="14">
          <cell r="F14">
            <v>0</v>
          </cell>
        </row>
        <row r="15">
          <cell r="F15">
            <v>103.1</v>
          </cell>
        </row>
        <row r="16">
          <cell r="F16">
            <v>32.1</v>
          </cell>
        </row>
        <row r="17">
          <cell r="F17">
            <v>698.8</v>
          </cell>
        </row>
        <row r="18">
          <cell r="F18">
            <v>0</v>
          </cell>
        </row>
        <row r="19">
          <cell r="F19">
            <v>0</v>
          </cell>
        </row>
        <row r="22">
          <cell r="F22">
            <v>17831.2</v>
          </cell>
        </row>
        <row r="23">
          <cell r="F23">
            <v>1951.7</v>
          </cell>
        </row>
        <row r="25">
          <cell r="F25">
            <v>7329.7</v>
          </cell>
        </row>
        <row r="28">
          <cell r="F28">
            <v>12.7</v>
          </cell>
        </row>
        <row r="33">
          <cell r="F33">
            <v>53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2.2000000000000002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6.5</v>
          </cell>
        </row>
        <row r="46">
          <cell r="F46">
            <v>0</v>
          </cell>
        </row>
        <row r="47">
          <cell r="F47">
            <v>132.29999999999998</v>
          </cell>
        </row>
        <row r="48">
          <cell r="F48">
            <v>1.3</v>
          </cell>
        </row>
        <row r="49">
          <cell r="F49">
            <v>12</v>
          </cell>
        </row>
        <row r="50">
          <cell r="F50">
            <v>0</v>
          </cell>
        </row>
        <row r="51">
          <cell r="F51">
            <v>1.7</v>
          </cell>
        </row>
        <row r="52">
          <cell r="F52">
            <v>0</v>
          </cell>
        </row>
        <row r="53">
          <cell r="F53">
            <v>0.3</v>
          </cell>
        </row>
        <row r="54">
          <cell r="F54">
            <v>32.700000000000003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29.1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51.1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2.2999999999999998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0.1</v>
          </cell>
        </row>
        <row r="76">
          <cell r="F76">
            <v>0</v>
          </cell>
        </row>
        <row r="77">
          <cell r="F77">
            <v>1.7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4">
          <cell r="F84">
            <v>1509.1</v>
          </cell>
        </row>
        <row r="85">
          <cell r="F85">
            <v>160.19999999999999</v>
          </cell>
        </row>
        <row r="86">
          <cell r="F86">
            <v>72.700000000000017</v>
          </cell>
        </row>
        <row r="88">
          <cell r="F88">
            <v>84.7</v>
          </cell>
        </row>
        <row r="89">
          <cell r="F89">
            <v>59.7</v>
          </cell>
        </row>
        <row r="90">
          <cell r="F90">
            <v>33</v>
          </cell>
        </row>
        <row r="91">
          <cell r="F91">
            <v>17.100000000000001</v>
          </cell>
        </row>
        <row r="92">
          <cell r="F92">
            <v>73.900000000000006</v>
          </cell>
        </row>
        <row r="93">
          <cell r="F93">
            <v>0</v>
          </cell>
        </row>
        <row r="94">
          <cell r="F94">
            <v>21.8</v>
          </cell>
        </row>
        <row r="98">
          <cell r="F98">
            <v>10.8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5">
          <cell r="F105">
            <v>3.1</v>
          </cell>
        </row>
        <row r="106">
          <cell r="F106">
            <v>6.8</v>
          </cell>
        </row>
        <row r="107">
          <cell r="F107">
            <v>0</v>
          </cell>
        </row>
        <row r="109">
          <cell r="F109">
            <v>1695.1</v>
          </cell>
        </row>
        <row r="110">
          <cell r="F110">
            <v>73.900000000000006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5.3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149.30000000000001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30.1</v>
          </cell>
        </row>
        <row r="128">
          <cell r="F128">
            <v>16.7</v>
          </cell>
        </row>
        <row r="129">
          <cell r="F129">
            <v>1.7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17</v>
          </cell>
        </row>
        <row r="134">
          <cell r="F134">
            <v>0</v>
          </cell>
        </row>
        <row r="135">
          <cell r="F135">
            <v>67.3</v>
          </cell>
        </row>
        <row r="136">
          <cell r="F136">
            <v>22.2</v>
          </cell>
        </row>
        <row r="137">
          <cell r="F137">
            <v>0.4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94.1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9">
          <cell r="F149">
            <v>16021.2</v>
          </cell>
        </row>
        <row r="150">
          <cell r="F150">
            <v>69227.13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1"/>
  <sheetViews>
    <sheetView tabSelected="1" workbookViewId="0">
      <selection activeCell="F22" sqref="F22"/>
    </sheetView>
  </sheetViews>
  <sheetFormatPr defaultRowHeight="15" x14ac:dyDescent="0.25"/>
  <cols>
    <col min="1" max="1" width="5.28515625" style="18" customWidth="1"/>
    <col min="2" max="2" width="45.85546875" style="18" customWidth="1"/>
    <col min="3" max="3" width="8.5703125" style="18" customWidth="1"/>
    <col min="4" max="4" width="9.5703125" style="77" customWidth="1"/>
    <col min="5" max="5" width="12.5703125" style="18" hidden="1" customWidth="1"/>
    <col min="6" max="6" width="11.42578125" style="18" customWidth="1"/>
    <col min="7" max="7" width="10.85546875" style="18" customWidth="1"/>
    <col min="8" max="8" width="9.42578125" style="18" customWidth="1"/>
    <col min="9" max="9" width="8.85546875" style="18" customWidth="1"/>
    <col min="10" max="10" width="82.7109375" style="18" customWidth="1"/>
    <col min="11" max="16384" width="9.140625" style="18"/>
  </cols>
  <sheetData>
    <row r="1" spans="1:42" s="6" customFormat="1" ht="18" x14ac:dyDescent="0.25">
      <c r="A1" s="1" t="s">
        <v>0</v>
      </c>
      <c r="B1" s="2"/>
      <c r="C1" s="2"/>
      <c r="D1" s="3"/>
      <c r="E1" s="4"/>
      <c r="F1" s="5"/>
      <c r="G1" s="5"/>
      <c r="H1" s="5"/>
      <c r="I1" s="5"/>
    </row>
    <row r="2" spans="1:42" s="6" customFormat="1" ht="18" x14ac:dyDescent="0.25">
      <c r="A2" s="1" t="s">
        <v>1</v>
      </c>
      <c r="B2" s="2"/>
      <c r="C2" s="2"/>
      <c r="D2" s="3"/>
      <c r="E2" s="4"/>
      <c r="F2" s="5"/>
      <c r="G2" s="5"/>
      <c r="H2" s="5"/>
      <c r="I2" s="5"/>
    </row>
    <row r="3" spans="1:42" s="6" customFormat="1" ht="16.5" thickBot="1" x14ac:dyDescent="0.3">
      <c r="A3" s="7"/>
      <c r="B3" s="8"/>
      <c r="C3" s="8"/>
      <c r="D3" s="9"/>
      <c r="E3" s="5"/>
      <c r="F3" s="5"/>
      <c r="G3" s="5"/>
      <c r="H3" s="5"/>
      <c r="I3" s="5"/>
    </row>
    <row r="4" spans="1:42" ht="15.75" thickBot="1" x14ac:dyDescent="0.3">
      <c r="A4" s="10" t="s">
        <v>2</v>
      </c>
      <c r="B4" s="10"/>
      <c r="C4" s="11" t="s">
        <v>3</v>
      </c>
      <c r="D4" s="12" t="s">
        <v>4</v>
      </c>
      <c r="E4" s="13" t="s">
        <v>5</v>
      </c>
      <c r="F4" s="13" t="s">
        <v>6</v>
      </c>
      <c r="G4" s="14" t="s">
        <v>7</v>
      </c>
      <c r="H4" s="15" t="s">
        <v>7</v>
      </c>
      <c r="I4" s="16"/>
      <c r="J4" s="17"/>
    </row>
    <row r="5" spans="1:42" x14ac:dyDescent="0.25">
      <c r="A5" s="19" t="s">
        <v>8</v>
      </c>
      <c r="B5" s="20" t="s">
        <v>9</v>
      </c>
      <c r="C5" s="21" t="s">
        <v>10</v>
      </c>
      <c r="D5" s="22" t="s">
        <v>11</v>
      </c>
      <c r="E5" s="23" t="s">
        <v>12</v>
      </c>
      <c r="F5" s="23" t="s">
        <v>13</v>
      </c>
      <c r="G5" s="24" t="s">
        <v>14</v>
      </c>
      <c r="H5" s="13" t="s">
        <v>15</v>
      </c>
      <c r="I5" s="13" t="s">
        <v>16</v>
      </c>
      <c r="J5" s="25"/>
    </row>
    <row r="6" spans="1:42" ht="15.75" thickBot="1" x14ac:dyDescent="0.3">
      <c r="A6" s="19"/>
      <c r="B6" s="19"/>
      <c r="C6" s="26"/>
      <c r="D6" s="22" t="s">
        <v>17</v>
      </c>
      <c r="E6" s="23" t="s">
        <v>18</v>
      </c>
      <c r="F6" s="23" t="s">
        <v>19</v>
      </c>
      <c r="G6" s="24"/>
      <c r="H6" s="23"/>
      <c r="I6" s="23"/>
      <c r="J6" s="27" t="s">
        <v>20</v>
      </c>
    </row>
    <row r="7" spans="1:42" s="34" customFormat="1" ht="12" thickBot="1" x14ac:dyDescent="0.25">
      <c r="A7" s="28">
        <v>1</v>
      </c>
      <c r="B7" s="29">
        <v>2</v>
      </c>
      <c r="C7" s="30">
        <v>3</v>
      </c>
      <c r="D7" s="31">
        <v>4</v>
      </c>
      <c r="E7" s="30">
        <v>5</v>
      </c>
      <c r="F7" s="32">
        <v>5</v>
      </c>
      <c r="G7" s="30">
        <v>6</v>
      </c>
      <c r="H7" s="29">
        <v>7</v>
      </c>
      <c r="I7" s="29">
        <v>8</v>
      </c>
      <c r="J7" s="33">
        <v>9</v>
      </c>
    </row>
    <row r="8" spans="1:42" s="43" customFormat="1" ht="12.75" x14ac:dyDescent="0.2">
      <c r="A8" s="35" t="s">
        <v>21</v>
      </c>
      <c r="B8" s="36" t="s">
        <v>22</v>
      </c>
      <c r="C8" s="37"/>
      <c r="D8" s="38"/>
      <c r="E8" s="39"/>
      <c r="F8" s="40"/>
      <c r="G8" s="41"/>
      <c r="H8" s="42"/>
      <c r="I8" s="42"/>
      <c r="J8" s="42"/>
    </row>
    <row r="9" spans="1:42" s="43" customFormat="1" ht="12.75" x14ac:dyDescent="0.2">
      <c r="A9" s="44"/>
      <c r="B9" s="45" t="s">
        <v>23</v>
      </c>
      <c r="C9" s="46" t="s">
        <v>24</v>
      </c>
      <c r="D9" s="47">
        <f>SUM(D11,D20,D25,D26,D31)</f>
        <v>165379.4</v>
      </c>
      <c r="E9" s="48">
        <f>ROUND(D9/4,1)</f>
        <v>41344.9</v>
      </c>
      <c r="F9" s="48">
        <f>SUM(F11,F20,F25,F26,F31)</f>
        <v>168418.3</v>
      </c>
      <c r="G9" s="49">
        <f>ROUND(F9/D9*100,1)-100</f>
        <v>1.7999999999999972</v>
      </c>
      <c r="H9" s="50">
        <f>SUM(H11,H20,H25,H26,H31)</f>
        <v>3525.0999999999917</v>
      </c>
      <c r="I9" s="50">
        <f>SUM(I11,I20,I25,I26,I31)</f>
        <v>-486.20000000000005</v>
      </c>
      <c r="J9" s="51"/>
    </row>
    <row r="10" spans="1:42" x14ac:dyDescent="0.25">
      <c r="A10" s="52"/>
      <c r="B10" s="53" t="s">
        <v>25</v>
      </c>
      <c r="C10" s="54"/>
      <c r="D10" s="55"/>
      <c r="E10" s="56"/>
      <c r="F10" s="57"/>
      <c r="G10" s="58"/>
      <c r="H10" s="59"/>
      <c r="I10" s="59"/>
      <c r="J10" s="59"/>
    </row>
    <row r="11" spans="1:42" s="67" customFormat="1" ht="12.75" x14ac:dyDescent="0.2">
      <c r="A11" s="60" t="s">
        <v>26</v>
      </c>
      <c r="B11" s="61" t="s">
        <v>27</v>
      </c>
      <c r="C11" s="46" t="s">
        <v>24</v>
      </c>
      <c r="D11" s="62">
        <f>SUM(D13:D19)</f>
        <v>20945.599999999999</v>
      </c>
      <c r="E11" s="63">
        <f>ROUND(D11/4,1)</f>
        <v>5236.3999999999996</v>
      </c>
      <c r="F11" s="63">
        <f>SUM(F13:F19)</f>
        <v>21273.9</v>
      </c>
      <c r="G11" s="64">
        <f>ROUND(F11/D11*100,1)-100</f>
        <v>1.5999999999999943</v>
      </c>
      <c r="H11" s="65">
        <f>SUM(H13:H19)</f>
        <v>687.79999999999973</v>
      </c>
      <c r="I11" s="65">
        <f>SUM(I13:I19)</f>
        <v>-359.5</v>
      </c>
      <c r="J11" s="66"/>
    </row>
    <row r="12" spans="1:42" x14ac:dyDescent="0.25">
      <c r="A12" s="68"/>
      <c r="B12" s="69" t="s">
        <v>25</v>
      </c>
      <c r="C12" s="70"/>
      <c r="D12" s="56"/>
      <c r="E12" s="56"/>
      <c r="F12" s="71"/>
      <c r="G12" s="58"/>
      <c r="H12" s="59"/>
      <c r="I12" s="59"/>
      <c r="J12" s="59"/>
    </row>
    <row r="13" spans="1:42" x14ac:dyDescent="0.25">
      <c r="A13" s="52" t="s">
        <v>28</v>
      </c>
      <c r="B13" s="72" t="s">
        <v>29</v>
      </c>
      <c r="C13" s="54" t="s">
        <v>24</v>
      </c>
      <c r="D13" s="73">
        <v>4397.6000000000004</v>
      </c>
      <c r="E13" s="56">
        <f>ROUND(D13/4,1)</f>
        <v>1099.4000000000001</v>
      </c>
      <c r="F13" s="74">
        <f>'[1]взл-пос.1 кв.15г'!F13+'[1]взл-пос.2 кв. '!F13+'[1]взл-пос.3 кв. '!F13+'[1]взл-пос.4 кв. '!F13</f>
        <v>4617.5</v>
      </c>
      <c r="G13" s="75">
        <f>ROUND(F13/D13*100,1)-100</f>
        <v>5</v>
      </c>
      <c r="H13" s="76">
        <f>F13-D13</f>
        <v>219.89999999999964</v>
      </c>
      <c r="I13" s="76"/>
      <c r="J13" s="59" t="s">
        <v>30</v>
      </c>
      <c r="AO13" s="77"/>
      <c r="AP13" s="77"/>
    </row>
    <row r="14" spans="1:42" hidden="1" x14ac:dyDescent="0.25">
      <c r="A14" s="52" t="s">
        <v>31</v>
      </c>
      <c r="B14" s="53" t="s">
        <v>32</v>
      </c>
      <c r="C14" s="54" t="s">
        <v>33</v>
      </c>
      <c r="D14" s="78"/>
      <c r="E14" s="56"/>
      <c r="F14" s="74">
        <f>'[1]взл-пос.1 кв.15г'!F14+'[1]взл-пос.2 кв. '!F14+'[1]взл-пос.3 кв. '!F14+'[1]взл-пос.4 кв. '!F14</f>
        <v>0</v>
      </c>
      <c r="G14" s="58"/>
      <c r="H14" s="76">
        <f>F14-D14</f>
        <v>0</v>
      </c>
      <c r="I14" s="59"/>
      <c r="J14" s="59" t="s">
        <v>30</v>
      </c>
    </row>
    <row r="15" spans="1:42" x14ac:dyDescent="0.25">
      <c r="A15" s="52" t="s">
        <v>31</v>
      </c>
      <c r="B15" s="53" t="s">
        <v>34</v>
      </c>
      <c r="C15" s="54" t="s">
        <v>33</v>
      </c>
      <c r="D15" s="56">
        <v>7191</v>
      </c>
      <c r="E15" s="78">
        <f>ROUND(D15/4,1)</f>
        <v>1797.8</v>
      </c>
      <c r="F15" s="74">
        <f>'[1]взл-пос.1 кв.15г'!F15+'[1]взл-пос.2 кв. '!F15+'[1]взл-пос.3 кв. '!F15+'[1]взл-пос.4 кв. '!F15</f>
        <v>6831.5</v>
      </c>
      <c r="G15" s="75">
        <f>ROUND(F15/D15*100,1)-100</f>
        <v>-5</v>
      </c>
      <c r="H15" s="76"/>
      <c r="I15" s="76">
        <f>F15-D15</f>
        <v>-359.5</v>
      </c>
      <c r="J15" s="59" t="s">
        <v>35</v>
      </c>
    </row>
    <row r="16" spans="1:42" x14ac:dyDescent="0.25">
      <c r="A16" s="52" t="s">
        <v>36</v>
      </c>
      <c r="B16" s="53" t="s">
        <v>37</v>
      </c>
      <c r="C16" s="54" t="s">
        <v>33</v>
      </c>
      <c r="D16" s="56">
        <v>287.39999999999998</v>
      </c>
      <c r="E16" s="56">
        <f>ROUND(D16/4,1)</f>
        <v>71.900000000000006</v>
      </c>
      <c r="F16" s="74">
        <f>'[1]взл-пос.1 кв.15г'!F16+'[1]взл-пос.2 кв. '!F16+'[1]взл-пос.3 кв. '!F16+'[1]взл-пос.4 кв. '!F16</f>
        <v>301.8</v>
      </c>
      <c r="G16" s="75">
        <f>ROUND(F16/D16*100,1)-100</f>
        <v>5</v>
      </c>
      <c r="H16" s="76">
        <f>F16-D16</f>
        <v>14.400000000000034</v>
      </c>
      <c r="I16" s="76"/>
      <c r="J16" s="59" t="s">
        <v>30</v>
      </c>
    </row>
    <row r="17" spans="1:10" x14ac:dyDescent="0.25">
      <c r="A17" s="79" t="s">
        <v>38</v>
      </c>
      <c r="B17" s="72" t="s">
        <v>39</v>
      </c>
      <c r="C17" s="54" t="s">
        <v>33</v>
      </c>
      <c r="D17" s="56">
        <v>9069.6</v>
      </c>
      <c r="E17" s="56">
        <f>ROUND(D17/4,1)</f>
        <v>2267.4</v>
      </c>
      <c r="F17" s="74">
        <f>'[1]взл-пос.1 кв.15г'!F17+'[1]взл-пос.2 кв. '!F17+'[1]взл-пос.3 кв. '!F17+'[1]взл-пос.4 кв. '!F17</f>
        <v>9523.1</v>
      </c>
      <c r="G17" s="75">
        <f>ROUND(F17/D17*100,1)-100</f>
        <v>5</v>
      </c>
      <c r="H17" s="76">
        <f t="shared" ref="H17:H19" si="0">F17-D17</f>
        <v>453.5</v>
      </c>
      <c r="I17" s="76"/>
      <c r="J17" s="59" t="s">
        <v>30</v>
      </c>
    </row>
    <row r="18" spans="1:10" hidden="1" x14ac:dyDescent="0.25">
      <c r="A18" s="79" t="s">
        <v>40</v>
      </c>
      <c r="B18" s="72" t="s">
        <v>41</v>
      </c>
      <c r="C18" s="80"/>
      <c r="D18" s="78"/>
      <c r="E18" s="56"/>
      <c r="F18" s="74">
        <f>'[1]взл-пос.1 кв.15г'!F18+'[1]взл-пос.2 кв. '!F18+'[1]взл-пос.3 кв. '!F18+'[1]взл-пос.4 кв. '!F18</f>
        <v>0</v>
      </c>
      <c r="G18" s="58"/>
      <c r="H18" s="76">
        <f t="shared" si="0"/>
        <v>0</v>
      </c>
      <c r="I18" s="59"/>
      <c r="J18" s="59"/>
    </row>
    <row r="19" spans="1:10" hidden="1" x14ac:dyDescent="0.25">
      <c r="A19" s="79" t="s">
        <v>42</v>
      </c>
      <c r="B19" s="72" t="s">
        <v>43</v>
      </c>
      <c r="C19" s="80"/>
      <c r="D19" s="78"/>
      <c r="E19" s="56"/>
      <c r="F19" s="74">
        <f>'[1]взл-пос.1 кв.15г'!F19+'[1]взл-пос.2 кв. '!F19+'[1]взл-пос.3 кв. '!F19+'[1]взл-пос.4 кв. '!F19</f>
        <v>0</v>
      </c>
      <c r="G19" s="58"/>
      <c r="H19" s="76">
        <f t="shared" si="0"/>
        <v>0</v>
      </c>
      <c r="I19" s="59"/>
      <c r="J19" s="59"/>
    </row>
    <row r="20" spans="1:10" s="67" customFormat="1" ht="12.75" x14ac:dyDescent="0.2">
      <c r="A20" s="60" t="s">
        <v>44</v>
      </c>
      <c r="B20" s="61" t="s">
        <v>45</v>
      </c>
      <c r="C20" s="81" t="s">
        <v>24</v>
      </c>
      <c r="D20" s="63">
        <f>SUM(D22:D23)</f>
        <v>79269</v>
      </c>
      <c r="E20" s="63">
        <f>ROUND(D20/4,1)</f>
        <v>19817.3</v>
      </c>
      <c r="F20" s="63">
        <f>SUM(F22:F23)</f>
        <v>81835.5</v>
      </c>
      <c r="G20" s="64">
        <f>ROUND(F20/D20*100,1)-100</f>
        <v>3.2000000000000028</v>
      </c>
      <c r="H20" s="65">
        <f>SUM(H22:H23)</f>
        <v>2566.4999999999964</v>
      </c>
      <c r="I20" s="65">
        <f>SUM(I22:I23)</f>
        <v>0</v>
      </c>
      <c r="J20" s="66"/>
    </row>
    <row r="21" spans="1:10" x14ac:dyDescent="0.25">
      <c r="A21" s="68"/>
      <c r="B21" s="69" t="s">
        <v>25</v>
      </c>
      <c r="C21" s="82"/>
      <c r="D21" s="56"/>
      <c r="E21" s="56"/>
      <c r="F21" s="74"/>
      <c r="G21" s="75"/>
      <c r="H21" s="59"/>
      <c r="I21" s="59"/>
      <c r="J21" s="59"/>
    </row>
    <row r="22" spans="1:10" x14ac:dyDescent="0.25">
      <c r="A22" s="52" t="s">
        <v>46</v>
      </c>
      <c r="B22" s="72" t="s">
        <v>47</v>
      </c>
      <c r="C22" s="80" t="s">
        <v>33</v>
      </c>
      <c r="D22" s="56">
        <v>71692.2</v>
      </c>
      <c r="E22" s="78">
        <f>ROUND(D22/4,1)</f>
        <v>17923.099999999999</v>
      </c>
      <c r="F22" s="74">
        <f>'[1]взл-пос.1 кв.15г'!F22+'[1]взл-пос.2 кв. '!F22+'[1]взл-пос.3 кв. '!F22+'[1]взл-пос.4 кв. '!F22</f>
        <v>73879.899999999994</v>
      </c>
      <c r="G22" s="75">
        <f>ROUND(F22/D22*100,1)-100</f>
        <v>3.0999999999999943</v>
      </c>
      <c r="H22" s="76">
        <f t="shared" ref="H22:H23" si="1">F22-D22</f>
        <v>2187.6999999999971</v>
      </c>
      <c r="I22" s="76"/>
      <c r="J22" s="83" t="s">
        <v>48</v>
      </c>
    </row>
    <row r="23" spans="1:10" x14ac:dyDescent="0.25">
      <c r="A23" s="52" t="s">
        <v>49</v>
      </c>
      <c r="B23" s="72" t="s">
        <v>50</v>
      </c>
      <c r="C23" s="80" t="s">
        <v>33</v>
      </c>
      <c r="D23" s="56">
        <v>7576.8</v>
      </c>
      <c r="E23" s="56">
        <f>ROUND(D23/4,2)</f>
        <v>1894.2</v>
      </c>
      <c r="F23" s="74">
        <f>'[1]взл-пос.1 кв.15г'!F23+'[1]взл-пос.2 кв. '!F23+'[1]взл-пос.3 кв. '!F23+'[1]взл-пос.4 кв. '!F23</f>
        <v>7955.5999999999995</v>
      </c>
      <c r="G23" s="75">
        <f>ROUND(F23/D23*100,1)-100</f>
        <v>5</v>
      </c>
      <c r="H23" s="76">
        <f t="shared" si="1"/>
        <v>378.79999999999927</v>
      </c>
      <c r="I23" s="76"/>
      <c r="J23" s="59" t="s">
        <v>51</v>
      </c>
    </row>
    <row r="24" spans="1:10" s="67" customFormat="1" x14ac:dyDescent="0.25">
      <c r="A24" s="60" t="s">
        <v>52</v>
      </c>
      <c r="B24" s="61" t="s">
        <v>53</v>
      </c>
      <c r="C24" s="84"/>
      <c r="D24" s="56"/>
      <c r="E24" s="56"/>
      <c r="F24" s="85"/>
      <c r="G24" s="58"/>
      <c r="H24" s="59"/>
      <c r="I24" s="59"/>
      <c r="J24" s="66"/>
    </row>
    <row r="25" spans="1:10" s="67" customFormat="1" x14ac:dyDescent="0.25">
      <c r="A25" s="86"/>
      <c r="B25" s="61" t="s">
        <v>54</v>
      </c>
      <c r="C25" s="81" t="s">
        <v>24</v>
      </c>
      <c r="D25" s="63">
        <v>42938.9</v>
      </c>
      <c r="E25" s="87">
        <f>ROUND(D25/4,1)</f>
        <v>10734.7</v>
      </c>
      <c r="F25" s="74">
        <f>'[1]взл-пос.1 кв.15г'!F25+'[1]взл-пос.2 кв. '!F25+'[1]взл-пос.3 кв. '!F25+'[1]взл-пос.4 кв. '!F25</f>
        <v>42958.7</v>
      </c>
      <c r="G25" s="64">
        <f>ROUND(F25/D25*100,1)-100</f>
        <v>0</v>
      </c>
      <c r="H25" s="88">
        <f>F25-D25</f>
        <v>19.799999999995634</v>
      </c>
      <c r="I25" s="59"/>
      <c r="J25" s="83" t="s">
        <v>55</v>
      </c>
    </row>
    <row r="26" spans="1:10" s="67" customFormat="1" ht="12.75" x14ac:dyDescent="0.2">
      <c r="A26" s="60" t="s">
        <v>56</v>
      </c>
      <c r="B26" s="61" t="s">
        <v>57</v>
      </c>
      <c r="C26" s="81" t="s">
        <v>24</v>
      </c>
      <c r="D26" s="63">
        <f>SUM(D28:D30)</f>
        <v>1160.8</v>
      </c>
      <c r="E26" s="63">
        <f>ROUND(D26/4,1)</f>
        <v>290.2</v>
      </c>
      <c r="F26" s="63">
        <f>SUM(F28:F30)</f>
        <v>1221</v>
      </c>
      <c r="G26" s="63">
        <f>SUM(G28:G30)</f>
        <v>5.2000000000000028</v>
      </c>
      <c r="H26" s="63">
        <f>SUM(H28:H30)</f>
        <v>60.200000000000045</v>
      </c>
      <c r="I26" s="63">
        <f>SUM(I28:I30)</f>
        <v>0</v>
      </c>
      <c r="J26" s="66"/>
    </row>
    <row r="27" spans="1:10" x14ac:dyDescent="0.25">
      <c r="A27" s="68"/>
      <c r="B27" s="69" t="s">
        <v>25</v>
      </c>
      <c r="C27" s="89"/>
      <c r="D27" s="56"/>
      <c r="E27" s="56"/>
      <c r="F27" s="90"/>
      <c r="G27" s="75"/>
      <c r="H27" s="59"/>
      <c r="I27" s="59"/>
      <c r="J27" s="59"/>
    </row>
    <row r="28" spans="1:10" x14ac:dyDescent="0.25">
      <c r="A28" s="68" t="s">
        <v>58</v>
      </c>
      <c r="B28" s="72" t="s">
        <v>59</v>
      </c>
      <c r="C28" s="80" t="s">
        <v>33</v>
      </c>
      <c r="D28" s="56">
        <v>1160.8</v>
      </c>
      <c r="E28" s="56">
        <f>ROUND(D28/4,1)</f>
        <v>290.2</v>
      </c>
      <c r="F28" s="74">
        <f>'[1]взл-пос.1 кв.15г'!F28+'[1]взл-пос.2 кв. '!F28+'[1]взл-пос.3 кв. '!F28+'[1]взл-пос.4 кв. '!F28</f>
        <v>1221</v>
      </c>
      <c r="G28" s="75">
        <f>ROUND(F28/D28*100,1)-100</f>
        <v>5.2000000000000028</v>
      </c>
      <c r="H28" s="76">
        <f>F28-D28</f>
        <v>60.200000000000045</v>
      </c>
      <c r="I28" s="76"/>
      <c r="J28" s="59" t="s">
        <v>30</v>
      </c>
    </row>
    <row r="29" spans="1:10" hidden="1" x14ac:dyDescent="0.25">
      <c r="A29" s="68" t="s">
        <v>60</v>
      </c>
      <c r="B29" s="72" t="s">
        <v>61</v>
      </c>
      <c r="C29" s="80"/>
      <c r="D29" s="56"/>
      <c r="E29" s="56"/>
      <c r="F29" s="71"/>
      <c r="G29" s="91"/>
      <c r="H29" s="59"/>
      <c r="I29" s="59"/>
      <c r="J29" s="59"/>
    </row>
    <row r="30" spans="1:10" hidden="1" x14ac:dyDescent="0.25">
      <c r="A30" s="68"/>
      <c r="B30" s="72" t="s">
        <v>62</v>
      </c>
      <c r="C30" s="80" t="s">
        <v>33</v>
      </c>
      <c r="D30" s="56"/>
      <c r="E30" s="56"/>
      <c r="F30" s="71"/>
      <c r="G30" s="58"/>
      <c r="H30" s="59"/>
      <c r="I30" s="59"/>
      <c r="J30" s="59"/>
    </row>
    <row r="31" spans="1:10" s="67" customFormat="1" ht="12.75" x14ac:dyDescent="0.2">
      <c r="A31" s="60" t="s">
        <v>63</v>
      </c>
      <c r="B31" s="61" t="s">
        <v>64</v>
      </c>
      <c r="C31" s="81" t="s">
        <v>24</v>
      </c>
      <c r="D31" s="63">
        <f>SUM(D33:D47)</f>
        <v>21065.1</v>
      </c>
      <c r="E31" s="63">
        <f>ROUND(D31/4,1)</f>
        <v>5266.3</v>
      </c>
      <c r="F31" s="63">
        <f>SUM(F33:F47)</f>
        <v>21129.200000000004</v>
      </c>
      <c r="G31" s="92">
        <f>ROUND(F31/D31*100,1)-100</f>
        <v>0.29999999999999716</v>
      </c>
      <c r="H31" s="65">
        <f>SUM(H33:H47)</f>
        <v>190.7999999999999</v>
      </c>
      <c r="I31" s="66">
        <f>SUM(I33:I47)</f>
        <v>-126.70000000000006</v>
      </c>
      <c r="J31" s="66"/>
    </row>
    <row r="32" spans="1:10" x14ac:dyDescent="0.25">
      <c r="A32" s="68"/>
      <c r="B32" s="69" t="s">
        <v>65</v>
      </c>
      <c r="C32" s="89"/>
      <c r="D32" s="56"/>
      <c r="E32" s="56"/>
      <c r="F32" s="74"/>
      <c r="G32" s="58"/>
      <c r="H32" s="59"/>
      <c r="I32" s="59"/>
      <c r="J32" s="59"/>
    </row>
    <row r="33" spans="1:41" x14ac:dyDescent="0.25">
      <c r="A33" s="68" t="s">
        <v>66</v>
      </c>
      <c r="B33" s="72" t="s">
        <v>67</v>
      </c>
      <c r="C33" s="80" t="s">
        <v>33</v>
      </c>
      <c r="D33" s="56">
        <v>1017.3</v>
      </c>
      <c r="E33" s="56">
        <f>ROUND(D33/4,1)</f>
        <v>254.3</v>
      </c>
      <c r="F33" s="74">
        <f>'[1]взл-пос.1 кв.15г'!F33+'[1]взл-пос.2 кв. '!F33+'[1]взл-пос.3 кв. '!F33+'[1]взл-пос.4 кв. '!F33</f>
        <v>971.59999999999991</v>
      </c>
      <c r="G33" s="75">
        <f>ROUND(F33/D33*100,1)-100</f>
        <v>-4.5</v>
      </c>
      <c r="H33" s="76"/>
      <c r="I33" s="76">
        <f>F33-D33</f>
        <v>-45.700000000000045</v>
      </c>
      <c r="J33" s="59" t="s">
        <v>35</v>
      </c>
      <c r="AO33" s="77"/>
    </row>
    <row r="34" spans="1:41" x14ac:dyDescent="0.25">
      <c r="A34" s="68" t="s">
        <v>68</v>
      </c>
      <c r="B34" s="72" t="s">
        <v>69</v>
      </c>
      <c r="C34" s="80" t="s">
        <v>33</v>
      </c>
      <c r="D34" s="56">
        <v>1333.7</v>
      </c>
      <c r="E34" s="56">
        <f>ROUND(D34/4,1)</f>
        <v>333.4</v>
      </c>
      <c r="F34" s="74">
        <f>'[1]взл-пос.1 кв.15г'!F34+'[1]взл-пос.2 кв. '!F34+'[1]взл-пос.3 кв. '!F34+'[1]взл-пос.4 кв. '!F34</f>
        <v>1399.6999999999998</v>
      </c>
      <c r="G34" s="75">
        <f>ROUND(F34/D34*100,1)-100</f>
        <v>4.9000000000000057</v>
      </c>
      <c r="H34" s="76">
        <f t="shared" ref="H34:H80" si="2">F34-D34</f>
        <v>65.999999999999773</v>
      </c>
      <c r="I34" s="76"/>
      <c r="J34" s="59" t="s">
        <v>70</v>
      </c>
    </row>
    <row r="35" spans="1:41" x14ac:dyDescent="0.25">
      <c r="A35" s="68" t="s">
        <v>71</v>
      </c>
      <c r="B35" s="72" t="s">
        <v>72</v>
      </c>
      <c r="C35" s="80" t="s">
        <v>33</v>
      </c>
      <c r="D35" s="56">
        <v>633.79999999999995</v>
      </c>
      <c r="E35" s="56"/>
      <c r="F35" s="74">
        <f>'[1]взл-пос.1 кв.15г'!F35+'[1]взл-пос.2 кв. '!F35+'[1]взл-пос.3 кв. '!F35+'[1]взл-пос.4 кв. '!F35</f>
        <v>668.3</v>
      </c>
      <c r="G35" s="75">
        <f>ROUND(F35/D35*100,1)-100</f>
        <v>5.4000000000000057</v>
      </c>
      <c r="H35" s="76">
        <f t="shared" si="2"/>
        <v>34.5</v>
      </c>
      <c r="I35" s="76"/>
      <c r="J35" s="59" t="s">
        <v>73</v>
      </c>
    </row>
    <row r="36" spans="1:41" hidden="1" x14ac:dyDescent="0.25">
      <c r="A36" s="68" t="s">
        <v>74</v>
      </c>
      <c r="B36" s="72" t="s">
        <v>75</v>
      </c>
      <c r="C36" s="80" t="s">
        <v>33</v>
      </c>
      <c r="D36" s="56"/>
      <c r="E36" s="56"/>
      <c r="F36" s="74">
        <f>'[1]взл-пос.1 кв.15г'!F36+'[1]взл-пос.2 кв. '!F36+'[1]взл-пос.3 кв. '!F36+'[1]взл-пос.4 кв. '!F36</f>
        <v>0</v>
      </c>
      <c r="G36" s="58"/>
      <c r="H36" s="76">
        <f t="shared" si="2"/>
        <v>0</v>
      </c>
      <c r="I36" s="59"/>
      <c r="J36" s="59"/>
    </row>
    <row r="37" spans="1:41" hidden="1" x14ac:dyDescent="0.25">
      <c r="A37" s="68" t="s">
        <v>76</v>
      </c>
      <c r="B37" s="72" t="s">
        <v>77</v>
      </c>
      <c r="C37" s="80" t="s">
        <v>33</v>
      </c>
      <c r="D37" s="56"/>
      <c r="E37" s="56"/>
      <c r="F37" s="74">
        <f>'[1]взл-пос.1 кв.15г'!F37+'[1]взл-пос.2 кв. '!F37+'[1]взл-пос.3 кв. '!F37+'[1]взл-пос.4 кв. '!F37</f>
        <v>0</v>
      </c>
      <c r="G37" s="58"/>
      <c r="H37" s="76">
        <f t="shared" si="2"/>
        <v>0</v>
      </c>
      <c r="I37" s="59"/>
      <c r="J37" s="59"/>
    </row>
    <row r="38" spans="1:41" x14ac:dyDescent="0.25">
      <c r="A38" s="68" t="s">
        <v>71</v>
      </c>
      <c r="B38" s="72" t="s">
        <v>78</v>
      </c>
      <c r="C38" s="80" t="s">
        <v>33</v>
      </c>
      <c r="D38" s="56">
        <v>185.1</v>
      </c>
      <c r="E38" s="56">
        <f>ROUND(D38/4,1)</f>
        <v>46.3</v>
      </c>
      <c r="F38" s="74">
        <f>'[1]взл-пос.1 кв.15г'!F38+'[1]взл-пос.2 кв. '!F38+'[1]взл-пос.3 кв. '!F38+'[1]взл-пос.4 кв. '!F38</f>
        <v>194.4</v>
      </c>
      <c r="G38" s="75">
        <f>ROUND(F38/D38*100,1)-100</f>
        <v>5</v>
      </c>
      <c r="H38" s="76">
        <f t="shared" si="2"/>
        <v>9.3000000000000114</v>
      </c>
      <c r="I38" s="59"/>
      <c r="J38" s="59" t="s">
        <v>79</v>
      </c>
    </row>
    <row r="39" spans="1:41" hidden="1" x14ac:dyDescent="0.25">
      <c r="A39" s="68" t="s">
        <v>74</v>
      </c>
      <c r="B39" s="72" t="s">
        <v>80</v>
      </c>
      <c r="C39" s="80" t="s">
        <v>33</v>
      </c>
      <c r="D39" s="56"/>
      <c r="E39" s="56"/>
      <c r="F39" s="74">
        <f>'[1]взл-пос.1 кв.15г'!F39+'[1]взл-пос.2 кв. '!F39+'[1]взл-пос.3 кв. '!F39+'[1]взл-пос.4 кв. '!F39</f>
        <v>0</v>
      </c>
      <c r="G39" s="58"/>
      <c r="H39" s="76">
        <f t="shared" si="2"/>
        <v>0</v>
      </c>
      <c r="I39" s="59"/>
      <c r="J39" s="59"/>
    </row>
    <row r="40" spans="1:41" x14ac:dyDescent="0.25">
      <c r="A40" s="68" t="s">
        <v>74</v>
      </c>
      <c r="B40" s="72" t="s">
        <v>81</v>
      </c>
      <c r="C40" s="80" t="s">
        <v>33</v>
      </c>
      <c r="D40" s="56">
        <v>318.5</v>
      </c>
      <c r="E40" s="56">
        <f>ROUND(D40/4,1)</f>
        <v>79.599999999999994</v>
      </c>
      <c r="F40" s="74">
        <f>'[1]взл-пос.1 кв.15г'!F40+'[1]взл-пос.2 кв. '!F40+'[1]взл-пос.3 кв. '!F40+'[1]взл-пос.4 кв. '!F40</f>
        <v>327.59999999999997</v>
      </c>
      <c r="G40" s="75">
        <f>ROUND(F40/D40*100,1)-100</f>
        <v>2.9000000000000057</v>
      </c>
      <c r="H40" s="76">
        <f>F40-D40</f>
        <v>9.0999999999999659</v>
      </c>
      <c r="I40" s="76"/>
      <c r="J40" s="59" t="s">
        <v>82</v>
      </c>
      <c r="AO40" s="77"/>
    </row>
    <row r="41" spans="1:41" hidden="1" x14ac:dyDescent="0.25">
      <c r="A41" s="93" t="s">
        <v>83</v>
      </c>
      <c r="B41" s="72" t="s">
        <v>84</v>
      </c>
      <c r="C41" s="80" t="s">
        <v>33</v>
      </c>
      <c r="D41" s="56"/>
      <c r="E41" s="56"/>
      <c r="F41" s="74">
        <f>'[1]взл-пос.1 кв.15г'!F41+'[1]взл-пос.2 кв. '!F41+'[1]взл-пос.3 кв. '!F41+'[1]взл-пос.4 кв. '!F41</f>
        <v>0</v>
      </c>
      <c r="G41" s="58"/>
      <c r="H41" s="76">
        <f t="shared" si="2"/>
        <v>0</v>
      </c>
      <c r="I41" s="59"/>
      <c r="J41" s="59"/>
    </row>
    <row r="42" spans="1:41" hidden="1" x14ac:dyDescent="0.25">
      <c r="A42" s="52" t="s">
        <v>85</v>
      </c>
      <c r="B42" s="72" t="s">
        <v>86</v>
      </c>
      <c r="C42" s="80" t="s">
        <v>33</v>
      </c>
      <c r="D42" s="56"/>
      <c r="E42" s="56"/>
      <c r="F42" s="74">
        <f>'[1]взл-пос.1 кв.15г'!F42+'[1]взл-пос.2 кв. '!F42+'[1]взл-пос.3 кв. '!F42+'[1]взл-пос.4 кв. '!F42</f>
        <v>0</v>
      </c>
      <c r="G42" s="58"/>
      <c r="H42" s="76">
        <f t="shared" si="2"/>
        <v>0</v>
      </c>
      <c r="I42" s="59"/>
      <c r="J42" s="59"/>
    </row>
    <row r="43" spans="1:41" hidden="1" x14ac:dyDescent="0.25">
      <c r="A43" s="52" t="s">
        <v>87</v>
      </c>
      <c r="B43" s="72" t="s">
        <v>88</v>
      </c>
      <c r="C43" s="80" t="s">
        <v>33</v>
      </c>
      <c r="D43" s="56"/>
      <c r="E43" s="56"/>
      <c r="F43" s="74">
        <f>'[1]взл-пос.1 кв.15г'!F43+'[1]взл-пос.2 кв. '!F43+'[1]взл-пос.3 кв. '!F43+'[1]взл-пос.4 кв. '!F43</f>
        <v>0</v>
      </c>
      <c r="G43" s="58"/>
      <c r="H43" s="76">
        <f t="shared" si="2"/>
        <v>0</v>
      </c>
      <c r="I43" s="59"/>
      <c r="J43" s="59"/>
    </row>
    <row r="44" spans="1:41" hidden="1" x14ac:dyDescent="0.25">
      <c r="A44" s="52" t="s">
        <v>89</v>
      </c>
      <c r="B44" s="72" t="s">
        <v>90</v>
      </c>
      <c r="C44" s="80" t="s">
        <v>33</v>
      </c>
      <c r="D44" s="56"/>
      <c r="E44" s="56"/>
      <c r="F44" s="74">
        <f>'[1]взл-пос.1 кв.15г'!F44+'[1]взл-пос.2 кв. '!F44+'[1]взл-пос.3 кв. '!F44+'[1]взл-пос.4 кв. '!F44</f>
        <v>0</v>
      </c>
      <c r="G44" s="58"/>
      <c r="H44" s="76">
        <f t="shared" si="2"/>
        <v>0</v>
      </c>
      <c r="I44" s="59"/>
      <c r="J44" s="59"/>
    </row>
    <row r="45" spans="1:41" x14ac:dyDescent="0.25">
      <c r="A45" s="52" t="s">
        <v>91</v>
      </c>
      <c r="B45" s="72" t="s">
        <v>92</v>
      </c>
      <c r="C45" s="80" t="s">
        <v>33</v>
      </c>
      <c r="D45" s="56">
        <v>53.7</v>
      </c>
      <c r="E45" s="56">
        <f>ROUND(D45/4,1)</f>
        <v>13.4</v>
      </c>
      <c r="F45" s="74">
        <f>'[1]взл-пос.1 кв.15г'!F45+'[1]взл-пос.2 кв. '!F45+'[1]взл-пос.3 кв. '!F45+'[1]взл-пос.4 кв. '!F45</f>
        <v>51.599999999999994</v>
      </c>
      <c r="G45" s="75">
        <f>ROUND(F45/D45*100,1)-100</f>
        <v>-3.9000000000000057</v>
      </c>
      <c r="H45" s="76"/>
      <c r="I45" s="76">
        <f>F45-D45</f>
        <v>-2.1000000000000085</v>
      </c>
      <c r="J45" s="59" t="s">
        <v>35</v>
      </c>
    </row>
    <row r="46" spans="1:41" hidden="1" x14ac:dyDescent="0.25">
      <c r="A46" s="52" t="s">
        <v>93</v>
      </c>
      <c r="B46" s="72" t="s">
        <v>94</v>
      </c>
      <c r="C46" s="80"/>
      <c r="D46" s="56"/>
      <c r="E46" s="56"/>
      <c r="F46" s="74">
        <f>'[1]взл-пос.1 кв.15г'!F46+'[1]взл-пос.2 кв. '!F46+'[1]взл-пос.3 кв. '!F46+'[1]взл-пос.4 кв. '!F46</f>
        <v>0</v>
      </c>
      <c r="G46" s="58"/>
      <c r="H46" s="76">
        <f t="shared" si="2"/>
        <v>0</v>
      </c>
      <c r="I46" s="59"/>
      <c r="J46" s="59"/>
    </row>
    <row r="47" spans="1:41" s="96" customFormat="1" x14ac:dyDescent="0.25">
      <c r="A47" s="94" t="s">
        <v>95</v>
      </c>
      <c r="B47" s="45" t="s">
        <v>96</v>
      </c>
      <c r="C47" s="81" t="s">
        <v>24</v>
      </c>
      <c r="D47" s="95">
        <f>SUM(D48:D80)</f>
        <v>17523</v>
      </c>
      <c r="E47" s="95">
        <f>ROUND(D47/4,1)</f>
        <v>4380.8</v>
      </c>
      <c r="F47" s="95">
        <f>SUM(F48:F80)</f>
        <v>17516.000000000004</v>
      </c>
      <c r="G47" s="58">
        <f t="shared" ref="G47:G61" si="3">ROUND(F47/D47*100,1)-100</f>
        <v>0</v>
      </c>
      <c r="H47" s="76">
        <f>SUM(H48:H80)</f>
        <v>71.900000000000148</v>
      </c>
      <c r="I47" s="59">
        <f>SUM(I48:I80)</f>
        <v>-78.900000000000006</v>
      </c>
      <c r="J47" s="83" t="s">
        <v>97</v>
      </c>
    </row>
    <row r="48" spans="1:41" x14ac:dyDescent="0.25">
      <c r="A48" s="52"/>
      <c r="B48" s="97" t="s">
        <v>98</v>
      </c>
      <c r="C48" s="80" t="s">
        <v>33</v>
      </c>
      <c r="D48" s="56">
        <v>42.9</v>
      </c>
      <c r="E48" s="56">
        <f>ROUND(D48/4,1)</f>
        <v>10.7</v>
      </c>
      <c r="F48" s="74">
        <f>'[1]взл-пос.1 кв.15г'!F48+'[1]взл-пос.2 кв. '!F48+'[1]взл-пос.3 кв. '!F48+'[1]взл-пос.4 кв. '!F48</f>
        <v>45</v>
      </c>
      <c r="G48" s="58">
        <f>ROUND(F48/D48*100,1)-100</f>
        <v>4.9000000000000057</v>
      </c>
      <c r="H48" s="76">
        <f t="shared" si="2"/>
        <v>2.1000000000000014</v>
      </c>
      <c r="I48" s="59"/>
      <c r="J48" s="59" t="s">
        <v>99</v>
      </c>
    </row>
    <row r="49" spans="1:10" x14ac:dyDescent="0.25">
      <c r="A49" s="52"/>
      <c r="B49" s="97" t="s">
        <v>100</v>
      </c>
      <c r="C49" s="80"/>
      <c r="D49" s="56">
        <v>157.5</v>
      </c>
      <c r="E49" s="56">
        <f>ROUND(D49/4,1)</f>
        <v>39.4</v>
      </c>
      <c r="F49" s="74">
        <f>'[1]взл-пос.1 кв.15г'!F49+'[1]взл-пос.2 кв. '!F49+'[1]взл-пос.3 кв. '!F49+'[1]взл-пос.4 кв. '!F49</f>
        <v>160.30000000000001</v>
      </c>
      <c r="G49" s="75">
        <f>ROUND(F49/D49*100,1)-100</f>
        <v>1.7999999999999972</v>
      </c>
      <c r="H49" s="76">
        <f>F49-D49</f>
        <v>2.8000000000000114</v>
      </c>
      <c r="I49" s="76"/>
      <c r="J49" s="59" t="s">
        <v>101</v>
      </c>
    </row>
    <row r="50" spans="1:10" x14ac:dyDescent="0.25">
      <c r="A50" s="52"/>
      <c r="B50" s="97" t="s">
        <v>102</v>
      </c>
      <c r="C50" s="80" t="s">
        <v>33</v>
      </c>
      <c r="D50" s="56">
        <v>195.9</v>
      </c>
      <c r="E50" s="78">
        <f>ROUND(D50/4,1)</f>
        <v>49</v>
      </c>
      <c r="F50" s="74">
        <f>'[1]взл-пос.1 кв.15г'!F50+'[1]взл-пос.2 кв. '!F50+'[1]взл-пос.3 кв. '!F50+'[1]взл-пос.4 кв. '!F50</f>
        <v>196.70000000000002</v>
      </c>
      <c r="G50" s="75">
        <f t="shared" si="3"/>
        <v>0.40000000000000568</v>
      </c>
      <c r="H50" s="76">
        <f t="shared" si="2"/>
        <v>0.80000000000001137</v>
      </c>
      <c r="I50" s="76"/>
      <c r="J50" s="59"/>
    </row>
    <row r="51" spans="1:10" x14ac:dyDescent="0.25">
      <c r="A51" s="52"/>
      <c r="B51" s="97" t="s">
        <v>103</v>
      </c>
      <c r="C51" s="80" t="s">
        <v>33</v>
      </c>
      <c r="D51" s="56">
        <v>61.6</v>
      </c>
      <c r="E51" s="78"/>
      <c r="F51" s="74">
        <f>'[1]взл-пос.1 кв.15г'!F51+'[1]взл-пос.2 кв. '!F51+'[1]взл-пос.3 кв. '!F51+'[1]взл-пос.4 кв. '!F51</f>
        <v>64.599999999999994</v>
      </c>
      <c r="G51" s="58">
        <f>ROUND(F51/D51*100,1)-100</f>
        <v>4.9000000000000057</v>
      </c>
      <c r="H51" s="76">
        <f t="shared" si="2"/>
        <v>2.9999999999999929</v>
      </c>
      <c r="I51" s="59"/>
      <c r="J51" s="59"/>
    </row>
    <row r="52" spans="1:10" x14ac:dyDescent="0.25">
      <c r="A52" s="52"/>
      <c r="B52" s="97" t="s">
        <v>104</v>
      </c>
      <c r="C52" s="80" t="s">
        <v>33</v>
      </c>
      <c r="D52" s="56">
        <v>300</v>
      </c>
      <c r="E52" s="78"/>
      <c r="F52" s="74">
        <f>'[1]взл-пос.1 кв.15г'!F52+'[1]взл-пос.2 кв. '!F52+'[1]взл-пос.3 кв. '!F52+'[1]взл-пос.4 кв. '!F52</f>
        <v>300</v>
      </c>
      <c r="G52" s="58">
        <f>ROUND(F52/D52*100,1)-100</f>
        <v>0</v>
      </c>
      <c r="H52" s="76">
        <f t="shared" si="2"/>
        <v>0</v>
      </c>
      <c r="I52" s="76"/>
      <c r="J52" s="59"/>
    </row>
    <row r="53" spans="1:10" x14ac:dyDescent="0.25">
      <c r="A53" s="52"/>
      <c r="B53" s="97" t="s">
        <v>105</v>
      </c>
      <c r="C53" s="80" t="s">
        <v>33</v>
      </c>
      <c r="D53" s="56">
        <v>27.2</v>
      </c>
      <c r="E53" s="78"/>
      <c r="F53" s="74">
        <f>'[1]взл-пос.1 кв.15г'!F53+'[1]взл-пос.2 кв. '!F53+'[1]взл-пос.3 кв. '!F53+'[1]взл-пос.4 кв. '!F53</f>
        <v>26.700000000000003</v>
      </c>
      <c r="G53" s="58">
        <f>ROUND(F53/D53*100,1)-100</f>
        <v>-1.7999999999999972</v>
      </c>
      <c r="H53" s="76"/>
      <c r="I53" s="76">
        <f>F53-D53</f>
        <v>-0.49999999999999645</v>
      </c>
      <c r="J53" s="59"/>
    </row>
    <row r="54" spans="1:10" x14ac:dyDescent="0.25">
      <c r="A54" s="52"/>
      <c r="B54" s="97" t="s">
        <v>106</v>
      </c>
      <c r="C54" s="80" t="s">
        <v>33</v>
      </c>
      <c r="D54" s="56">
        <v>17</v>
      </c>
      <c r="E54" s="78"/>
      <c r="F54" s="74">
        <f>'[1]взл-пос.1 кв.15г'!F54+'[1]взл-пос.2 кв. '!F54+'[1]взл-пос.3 кв. '!F54+'[1]взл-пос.4 кв. '!F54</f>
        <v>17</v>
      </c>
      <c r="G54" s="58">
        <v>0</v>
      </c>
      <c r="H54" s="76">
        <v>0</v>
      </c>
      <c r="I54" s="59"/>
      <c r="J54" s="59"/>
    </row>
    <row r="55" spans="1:10" hidden="1" x14ac:dyDescent="0.25">
      <c r="A55" s="52"/>
      <c r="B55" s="97" t="s">
        <v>107</v>
      </c>
      <c r="C55" s="80"/>
      <c r="D55" s="56">
        <v>0</v>
      </c>
      <c r="E55" s="78"/>
      <c r="F55" s="74">
        <f>'[1]взл-пос.1 кв.15г'!F55+'[1]взл-пос.2 кв. '!F55+'[1]взл-пос.3 кв. '!F55+'[1]взл-пос.4 кв. '!F55</f>
        <v>0</v>
      </c>
      <c r="G55" s="75"/>
      <c r="H55" s="76"/>
      <c r="I55" s="76">
        <f t="shared" ref="I55:I60" si="4">F55-D55</f>
        <v>0</v>
      </c>
      <c r="J55" s="59"/>
    </row>
    <row r="56" spans="1:10" x14ac:dyDescent="0.25">
      <c r="A56" s="52"/>
      <c r="B56" s="97" t="s">
        <v>108</v>
      </c>
      <c r="C56" s="80" t="s">
        <v>33</v>
      </c>
      <c r="D56" s="56">
        <v>3795.3</v>
      </c>
      <c r="E56" s="78">
        <f>ROUND(D56/4,1)</f>
        <v>948.8</v>
      </c>
      <c r="F56" s="74">
        <f>'[1]взл-пос.1 кв.15г'!F56+'[1]взл-пос.2 кв. '!F56+'[1]взл-пос.3 кв. '!F56+'[1]взл-пос.4 кв. '!F56</f>
        <v>3809.8</v>
      </c>
      <c r="G56" s="75">
        <f t="shared" si="3"/>
        <v>0.40000000000000568</v>
      </c>
      <c r="H56" s="76">
        <f>F56-D56</f>
        <v>14.5</v>
      </c>
      <c r="I56" s="76"/>
      <c r="J56" s="59"/>
    </row>
    <row r="57" spans="1:10" x14ac:dyDescent="0.25">
      <c r="A57" s="52"/>
      <c r="B57" s="97" t="s">
        <v>109</v>
      </c>
      <c r="C57" s="80" t="s">
        <v>33</v>
      </c>
      <c r="D57" s="56">
        <v>190.8</v>
      </c>
      <c r="E57" s="56"/>
      <c r="F57" s="74">
        <f>'[1]взл-пос.1 кв.15г'!F57+'[1]взл-пос.2 кв. '!F57+'[1]взл-пос.3 кв. '!F57+'[1]взл-пос.4 кв. '!F57</f>
        <v>181.39999999999998</v>
      </c>
      <c r="G57" s="75">
        <f t="shared" si="3"/>
        <v>-4.9000000000000057</v>
      </c>
      <c r="H57" s="76"/>
      <c r="I57" s="76">
        <f t="shared" si="4"/>
        <v>-9.4000000000000341</v>
      </c>
      <c r="J57" s="59"/>
    </row>
    <row r="58" spans="1:10" x14ac:dyDescent="0.25">
      <c r="A58" s="52"/>
      <c r="B58" s="97" t="s">
        <v>110</v>
      </c>
      <c r="C58" s="80" t="s">
        <v>33</v>
      </c>
      <c r="D58" s="56">
        <v>1367.1</v>
      </c>
      <c r="E58" s="56"/>
      <c r="F58" s="74">
        <f>'[1]взл-пос.1 кв.15г'!F58+'[1]взл-пос.2 кв. '!F58+'[1]взл-пос.3 кв. '!F58+'[1]взл-пос.4 кв. '!F58</f>
        <v>1367.2</v>
      </c>
      <c r="G58" s="75">
        <f t="shared" si="3"/>
        <v>0</v>
      </c>
      <c r="H58" s="76">
        <f>F58-D58</f>
        <v>0.10000000000013642</v>
      </c>
      <c r="I58" s="76"/>
      <c r="J58" s="59"/>
    </row>
    <row r="59" spans="1:10" hidden="1" x14ac:dyDescent="0.25">
      <c r="A59" s="52"/>
      <c r="B59" s="97" t="s">
        <v>111</v>
      </c>
      <c r="C59" s="80" t="s">
        <v>33</v>
      </c>
      <c r="D59" s="56">
        <v>0</v>
      </c>
      <c r="E59" s="56"/>
      <c r="F59" s="74">
        <f>'[1]взл-пос.1 кв.15г'!F59+'[1]взл-пос.2 кв. '!F59+'[1]взл-пос.3 кв. '!F59+'[1]взл-пос.4 кв. '!F59</f>
        <v>0</v>
      </c>
      <c r="G59" s="75"/>
      <c r="H59" s="76"/>
      <c r="I59" s="76">
        <f t="shared" si="4"/>
        <v>0</v>
      </c>
      <c r="J59" s="59"/>
    </row>
    <row r="60" spans="1:10" hidden="1" x14ac:dyDescent="0.25">
      <c r="A60" s="52"/>
      <c r="B60" s="97" t="s">
        <v>112</v>
      </c>
      <c r="C60" s="80" t="s">
        <v>33</v>
      </c>
      <c r="D60" s="56">
        <v>0</v>
      </c>
      <c r="E60" s="56"/>
      <c r="F60" s="74">
        <f>'[1]взл-пос.1 кв.15г'!F60+'[1]взл-пос.2 кв. '!F60+'[1]взл-пос.3 кв. '!F60+'[1]взл-пос.4 кв. '!F60</f>
        <v>0</v>
      </c>
      <c r="G60" s="75"/>
      <c r="H60" s="76"/>
      <c r="I60" s="76">
        <f t="shared" si="4"/>
        <v>0</v>
      </c>
      <c r="J60" s="59"/>
    </row>
    <row r="61" spans="1:10" x14ac:dyDescent="0.25">
      <c r="A61" s="52"/>
      <c r="B61" s="97" t="s">
        <v>113</v>
      </c>
      <c r="C61" s="80" t="s">
        <v>33</v>
      </c>
      <c r="D61" s="56">
        <v>5361.2</v>
      </c>
      <c r="E61" s="98"/>
      <c r="F61" s="74">
        <f>'[1]взл-пос.1 кв.15г'!F61+'[1]взл-пос.2 кв. '!F61+'[1]взл-пос.3 кв. '!F61+'[1]взл-пос.4 кв. '!F61</f>
        <v>5361.2</v>
      </c>
      <c r="G61" s="99">
        <f t="shared" si="3"/>
        <v>0</v>
      </c>
      <c r="H61" s="88">
        <f t="shared" si="2"/>
        <v>0</v>
      </c>
      <c r="I61" s="76"/>
      <c r="J61" s="59"/>
    </row>
    <row r="62" spans="1:10" hidden="1" x14ac:dyDescent="0.25">
      <c r="A62" s="52"/>
      <c r="B62" s="97" t="s">
        <v>114</v>
      </c>
      <c r="C62" s="80" t="s">
        <v>33</v>
      </c>
      <c r="D62" s="56">
        <v>0</v>
      </c>
      <c r="E62" s="56"/>
      <c r="F62" s="74">
        <f>'[1]взл-пос.1 кв.15г'!F62+'[1]взл-пос.2 кв. '!F62+'[1]взл-пос.3 кв. '!F62+'[1]взл-пос.4 кв. '!F62</f>
        <v>0</v>
      </c>
      <c r="G62" s="75"/>
      <c r="H62" s="76">
        <f t="shared" si="2"/>
        <v>0</v>
      </c>
      <c r="I62" s="76"/>
      <c r="J62" s="59"/>
    </row>
    <row r="63" spans="1:10" x14ac:dyDescent="0.25">
      <c r="A63" s="52"/>
      <c r="B63" s="97" t="s">
        <v>115</v>
      </c>
      <c r="C63" s="80" t="s">
        <v>33</v>
      </c>
      <c r="D63" s="56">
        <v>612.70000000000005</v>
      </c>
      <c r="E63" s="56">
        <f>ROUND(D63/4,1)</f>
        <v>153.19999999999999</v>
      </c>
      <c r="F63" s="74">
        <f>'[1]взл-пос.1 кв.15г'!F63+'[1]взл-пос.2 кв. '!F63+'[1]взл-пос.3 кв. '!F63+'[1]взл-пос.4 кв. '!F63</f>
        <v>623.19999999999993</v>
      </c>
      <c r="G63" s="58">
        <f>ROUND(F63/D63*100,1)-100</f>
        <v>1.7000000000000028</v>
      </c>
      <c r="H63" s="76">
        <f t="shared" si="2"/>
        <v>10.499999999999886</v>
      </c>
      <c r="I63" s="76"/>
      <c r="J63" s="59"/>
    </row>
    <row r="64" spans="1:10" hidden="1" x14ac:dyDescent="0.25">
      <c r="A64" s="52"/>
      <c r="B64" s="97" t="s">
        <v>116</v>
      </c>
      <c r="C64" s="80" t="s">
        <v>33</v>
      </c>
      <c r="D64" s="56">
        <v>0</v>
      </c>
      <c r="E64" s="56"/>
      <c r="F64" s="74">
        <f>'[1]взл-пос.1 кв.15г'!F64+'[1]взл-пос.2 кв. '!F64+'[1]взл-пос.3 кв. '!F64+'[1]взл-пос.4 кв. '!F64</f>
        <v>0</v>
      </c>
      <c r="G64" s="75"/>
      <c r="H64" s="76">
        <f t="shared" si="2"/>
        <v>0</v>
      </c>
      <c r="I64" s="76"/>
      <c r="J64" s="59"/>
    </row>
    <row r="65" spans="1:10" hidden="1" x14ac:dyDescent="0.25">
      <c r="A65" s="52"/>
      <c r="B65" s="97" t="s">
        <v>117</v>
      </c>
      <c r="C65" s="80" t="s">
        <v>33</v>
      </c>
      <c r="D65" s="56"/>
      <c r="E65" s="56"/>
      <c r="F65" s="74">
        <f>'[1]взл-пос.1 кв.15г'!F65+'[1]взл-пос.2 кв. '!F65+'[1]взл-пос.3 кв. '!F65+'[1]взл-пос.4 кв. '!F65</f>
        <v>0</v>
      </c>
      <c r="G65" s="58"/>
      <c r="H65" s="76">
        <f t="shared" si="2"/>
        <v>0</v>
      </c>
      <c r="I65" s="59"/>
      <c r="J65" s="59"/>
    </row>
    <row r="66" spans="1:10" x14ac:dyDescent="0.25">
      <c r="A66" s="52"/>
      <c r="B66" s="97" t="s">
        <v>118</v>
      </c>
      <c r="C66" s="80"/>
      <c r="D66" s="56">
        <v>816.3</v>
      </c>
      <c r="E66" s="56"/>
      <c r="F66" s="74">
        <f>'[1]взл-пос.1 кв.15г'!F66+'[1]взл-пос.2 кв. '!F66+'[1]взл-пос.3 кв. '!F66+'[1]взл-пос.4 кв. '!F66</f>
        <v>836.9</v>
      </c>
      <c r="G66" s="58">
        <f>ROUND(F66/D66*100,1)-100</f>
        <v>2.5</v>
      </c>
      <c r="H66" s="76">
        <f t="shared" si="2"/>
        <v>20.600000000000023</v>
      </c>
      <c r="I66" s="76"/>
      <c r="J66" s="59"/>
    </row>
    <row r="67" spans="1:10" x14ac:dyDescent="0.25">
      <c r="A67" s="52"/>
      <c r="B67" s="97" t="s">
        <v>119</v>
      </c>
      <c r="C67" s="80"/>
      <c r="D67" s="56">
        <v>1.7</v>
      </c>
      <c r="E67" s="56"/>
      <c r="F67" s="74">
        <f>'[1]взл-пос.1 кв.15г'!F67+'[1]взл-пос.2 кв. '!F67+'[1]взл-пос.3 кв. '!F67+'[1]взл-пос.4 кв. '!F67</f>
        <v>1.7</v>
      </c>
      <c r="G67" s="58">
        <f>ROUND(F67/D67*100,1)-100</f>
        <v>0</v>
      </c>
      <c r="H67" s="76">
        <f t="shared" si="2"/>
        <v>0</v>
      </c>
      <c r="I67" s="76"/>
      <c r="J67" s="59"/>
    </row>
    <row r="68" spans="1:10" x14ac:dyDescent="0.25">
      <c r="A68" s="52"/>
      <c r="B68" s="97" t="s">
        <v>120</v>
      </c>
      <c r="C68" s="80" t="s">
        <v>33</v>
      </c>
      <c r="D68" s="56">
        <v>62.7</v>
      </c>
      <c r="E68" s="56"/>
      <c r="F68" s="74">
        <f>'[1]взл-пос.1 кв.15г'!F68+'[1]взл-пос.2 кв. '!F68+'[1]взл-пос.3 кв. '!F68+'[1]взл-пос.4 кв. '!F68</f>
        <v>59.6</v>
      </c>
      <c r="G68" s="58">
        <f>ROUND(F68/D68*100,1)-100</f>
        <v>-4.9000000000000057</v>
      </c>
      <c r="H68" s="76"/>
      <c r="I68" s="76">
        <f>F68-D68</f>
        <v>-3.1000000000000014</v>
      </c>
      <c r="J68" s="59"/>
    </row>
    <row r="69" spans="1:10" hidden="1" x14ac:dyDescent="0.25">
      <c r="A69" s="52"/>
      <c r="B69" s="97" t="s">
        <v>121</v>
      </c>
      <c r="C69" s="80"/>
      <c r="D69" s="56">
        <v>0</v>
      </c>
      <c r="E69" s="56"/>
      <c r="F69" s="74">
        <f>'[1]взл-пос.1 кв.15г'!F69+'[1]взл-пос.2 кв. '!F69+'[1]взл-пос.3 кв. '!F69+'[1]взл-пос.4 кв. '!F69</f>
        <v>0</v>
      </c>
      <c r="G69" s="75"/>
      <c r="H69" s="76">
        <f t="shared" si="2"/>
        <v>0</v>
      </c>
      <c r="I69" s="76"/>
      <c r="J69" s="59"/>
    </row>
    <row r="70" spans="1:10" x14ac:dyDescent="0.25">
      <c r="A70" s="52"/>
      <c r="B70" s="72" t="s">
        <v>122</v>
      </c>
      <c r="C70" s="80"/>
      <c r="D70" s="56">
        <v>435.9</v>
      </c>
      <c r="E70" s="56"/>
      <c r="F70" s="74">
        <f>'[1]взл-пос.1 кв.15г'!F70+'[1]взл-пос.2 кв. '!F70+'[1]взл-пос.3 кв. '!F70+'[1]взл-пос.4 кв. '!F70</f>
        <v>414.1</v>
      </c>
      <c r="G70" s="75">
        <f>ROUND(F70/D70*100,1)-100</f>
        <v>-5</v>
      </c>
      <c r="H70" s="76"/>
      <c r="I70" s="76">
        <f>F70-D70</f>
        <v>-21.799999999999955</v>
      </c>
      <c r="J70" s="59"/>
    </row>
    <row r="71" spans="1:10" x14ac:dyDescent="0.25">
      <c r="A71" s="52"/>
      <c r="B71" s="97" t="s">
        <v>123</v>
      </c>
      <c r="C71" s="80"/>
      <c r="D71" s="56">
        <v>3185</v>
      </c>
      <c r="E71" s="56"/>
      <c r="F71" s="74">
        <f>'[1]взл-пос.1 кв.15г'!F71+'[1]взл-пос.2 кв. '!F71+'[1]взл-пос.3 кв. '!F71+'[1]взл-пос.4 кв. '!F71</f>
        <v>3202.4</v>
      </c>
      <c r="G71" s="75">
        <f>ROUND(F71/D71*100,1)-100</f>
        <v>0.5</v>
      </c>
      <c r="H71" s="76">
        <f t="shared" si="2"/>
        <v>17.400000000000091</v>
      </c>
      <c r="I71" s="76"/>
      <c r="J71" s="59"/>
    </row>
    <row r="72" spans="1:10" hidden="1" x14ac:dyDescent="0.25">
      <c r="A72" s="52"/>
      <c r="B72" s="97" t="s">
        <v>124</v>
      </c>
      <c r="C72" s="80"/>
      <c r="D72" s="56">
        <v>0</v>
      </c>
      <c r="E72" s="56"/>
      <c r="F72" s="74">
        <f>'[1]взл-пос.1 кв.15г'!F72+'[1]взл-пос.2 кв. '!F72+'[1]взл-пос.3 кв. '!F72+'[1]взл-пос.4 кв. '!F72</f>
        <v>0</v>
      </c>
      <c r="G72" s="75"/>
      <c r="H72" s="76"/>
      <c r="I72" s="76">
        <f>F72-D72</f>
        <v>0</v>
      </c>
      <c r="J72" s="59"/>
    </row>
    <row r="73" spans="1:10" hidden="1" x14ac:dyDescent="0.25">
      <c r="A73" s="52"/>
      <c r="B73" s="97" t="s">
        <v>125</v>
      </c>
      <c r="C73" s="80"/>
      <c r="D73" s="56">
        <v>0</v>
      </c>
      <c r="E73" s="56"/>
      <c r="F73" s="74">
        <f>'[1]взл-пос.1 кв.15г'!F73+'[1]взл-пос.2 кв. '!F73+'[1]взл-пос.3 кв. '!F73+'[1]взл-пос.4 кв. '!F73</f>
        <v>0</v>
      </c>
      <c r="G73" s="75"/>
      <c r="H73" s="76">
        <f t="shared" si="2"/>
        <v>0</v>
      </c>
      <c r="I73" s="76"/>
      <c r="J73" s="59"/>
    </row>
    <row r="74" spans="1:10" hidden="1" x14ac:dyDescent="0.25">
      <c r="A74" s="52"/>
      <c r="B74" s="97" t="s">
        <v>126</v>
      </c>
      <c r="C74" s="80"/>
      <c r="D74" s="56">
        <v>0</v>
      </c>
      <c r="E74" s="56"/>
      <c r="F74" s="74">
        <f>'[1]взл-пос.1 кв.15г'!F74+'[1]взл-пос.2 кв. '!F74+'[1]взл-пос.3 кв. '!F74+'[1]взл-пос.4 кв. '!F74</f>
        <v>0</v>
      </c>
      <c r="G74" s="75"/>
      <c r="H74" s="76">
        <f t="shared" si="2"/>
        <v>0</v>
      </c>
      <c r="I74" s="76"/>
      <c r="J74" s="59"/>
    </row>
    <row r="75" spans="1:10" x14ac:dyDescent="0.25">
      <c r="A75" s="52"/>
      <c r="B75" s="97" t="s">
        <v>127</v>
      </c>
      <c r="C75" s="80" t="s">
        <v>33</v>
      </c>
      <c r="D75" s="56">
        <v>1.8</v>
      </c>
      <c r="E75" s="56"/>
      <c r="F75" s="74">
        <f>'[1]взл-пос.1 кв.15г'!F75+'[1]взл-пос.2 кв. '!F75+'[1]взл-пос.3 кв. '!F75+'[1]взл-пос.4 кв. '!F75</f>
        <v>1.9000000000000001</v>
      </c>
      <c r="G75" s="58">
        <f>ROUND(F75/D75*100,1)-100</f>
        <v>5.5999999999999943</v>
      </c>
      <c r="H75" s="76">
        <f>F75-D75</f>
        <v>0.10000000000000009</v>
      </c>
      <c r="I75" s="76"/>
      <c r="J75" s="59"/>
    </row>
    <row r="76" spans="1:10" x14ac:dyDescent="0.25">
      <c r="A76" s="52"/>
      <c r="B76" s="97" t="s">
        <v>128</v>
      </c>
      <c r="C76" s="80"/>
      <c r="D76" s="56">
        <v>830.1</v>
      </c>
      <c r="E76" s="56">
        <f>ROUND(D76/4,1)</f>
        <v>207.5</v>
      </c>
      <c r="F76" s="74">
        <f>'[1]взл-пос.1 кв.15г'!F76+'[1]взл-пос.2 кв. '!F76+'[1]взл-пос.3 кв. '!F76+'[1]взл-пос.4 кв. '!F76</f>
        <v>789</v>
      </c>
      <c r="G76" s="58">
        <f>ROUND(F76/D76*100,1)-100</f>
        <v>-5</v>
      </c>
      <c r="H76" s="76"/>
      <c r="I76" s="76">
        <f>F76-D76</f>
        <v>-41.100000000000023</v>
      </c>
      <c r="J76" s="59"/>
    </row>
    <row r="77" spans="1:10" x14ac:dyDescent="0.25">
      <c r="A77" s="52"/>
      <c r="B77" s="97" t="s">
        <v>129</v>
      </c>
      <c r="C77" s="80"/>
      <c r="D77" s="56">
        <v>60.3</v>
      </c>
      <c r="E77" s="56"/>
      <c r="F77" s="74">
        <f>'[1]взл-пос.1 кв.15г'!F77+'[1]взл-пос.2 кв. '!F77+'[1]взл-пос.3 кв. '!F77+'[1]взл-пос.4 кв. '!F77</f>
        <v>57.3</v>
      </c>
      <c r="G77" s="75">
        <f t="shared" ref="G77:G82" si="5">ROUND(F77/D77*100,1)-100</f>
        <v>-5</v>
      </c>
      <c r="H77" s="76"/>
      <c r="I77" s="76">
        <f>F77-D77</f>
        <v>-3</v>
      </c>
      <c r="J77" s="59"/>
    </row>
    <row r="78" spans="1:10" hidden="1" x14ac:dyDescent="0.25">
      <c r="A78" s="52"/>
      <c r="B78" s="97" t="s">
        <v>130</v>
      </c>
      <c r="C78" s="80"/>
      <c r="D78" s="56">
        <v>0</v>
      </c>
      <c r="E78" s="56"/>
      <c r="F78" s="74">
        <f>'[1]взл-пос.1 кв.15г'!F78+'[1]взл-пос.2 кв. '!F78+'[1]взл-пос.3 кв. '!F78+'[1]взл-пос.4 кв. '!F78</f>
        <v>0</v>
      </c>
      <c r="G78" s="75"/>
      <c r="H78" s="76">
        <f t="shared" si="2"/>
        <v>0</v>
      </c>
      <c r="I78" s="76"/>
      <c r="J78" s="59"/>
    </row>
    <row r="79" spans="1:10" hidden="1" x14ac:dyDescent="0.25">
      <c r="A79" s="52"/>
      <c r="B79" s="97" t="s">
        <v>131</v>
      </c>
      <c r="C79" s="80"/>
      <c r="D79" s="56">
        <v>0</v>
      </c>
      <c r="E79" s="56"/>
      <c r="F79" s="74">
        <f>'[1]взл-пос.1 кв.15г'!F79+'[1]взл-пос.2 кв. '!F79+'[1]взл-пос.3 кв. '!F79+'[1]взл-пос.4 кв. '!F79</f>
        <v>0</v>
      </c>
      <c r="G79" s="75"/>
      <c r="H79" s="76">
        <f t="shared" si="2"/>
        <v>0</v>
      </c>
      <c r="I79" s="76"/>
      <c r="J79" s="59"/>
    </row>
    <row r="80" spans="1:10" hidden="1" x14ac:dyDescent="0.25">
      <c r="A80" s="52"/>
      <c r="B80" s="97" t="s">
        <v>132</v>
      </c>
      <c r="C80" s="80"/>
      <c r="D80" s="56">
        <v>0</v>
      </c>
      <c r="E80" s="56"/>
      <c r="F80" s="74">
        <f>'[1]взл-пос.1 кв.15г'!F80+'[1]взл-пос.2 кв. '!F80+'[1]взл-пос.3 кв. '!F80+'[1]взл-пос.4 кв. '!F80</f>
        <v>0</v>
      </c>
      <c r="G80" s="75"/>
      <c r="H80" s="76">
        <f t="shared" si="2"/>
        <v>0</v>
      </c>
      <c r="I80" s="76"/>
      <c r="J80" s="59"/>
    </row>
    <row r="81" spans="1:42" s="43" customFormat="1" ht="12.75" x14ac:dyDescent="0.2">
      <c r="A81" s="100" t="s">
        <v>133</v>
      </c>
      <c r="B81" s="45" t="s">
        <v>134</v>
      </c>
      <c r="C81" s="81" t="s">
        <v>24</v>
      </c>
      <c r="D81" s="62">
        <f>SUM(D84:D94)</f>
        <v>38577.599999999999</v>
      </c>
      <c r="E81" s="48">
        <f>ROUND(D81/4,1)</f>
        <v>9644.4</v>
      </c>
      <c r="F81" s="62">
        <f>SUM(F84:F94)</f>
        <v>38414.5</v>
      </c>
      <c r="G81" s="92">
        <f t="shared" si="5"/>
        <v>-0.40000000000000568</v>
      </c>
      <c r="H81" s="65">
        <f>H82</f>
        <v>220.69999999999933</v>
      </c>
      <c r="I81" s="65">
        <f>I82</f>
        <v>-383.7999999999999</v>
      </c>
      <c r="J81" s="51"/>
    </row>
    <row r="82" spans="1:42" s="67" customFormat="1" ht="12.75" x14ac:dyDescent="0.2">
      <c r="A82" s="60" t="s">
        <v>135</v>
      </c>
      <c r="B82" s="61" t="s">
        <v>136</v>
      </c>
      <c r="C82" s="81" t="s">
        <v>24</v>
      </c>
      <c r="D82" s="62">
        <f>SUM(D84:D94)</f>
        <v>38577.599999999999</v>
      </c>
      <c r="E82" s="63">
        <f>ROUND(D82/4,1)</f>
        <v>9644.4</v>
      </c>
      <c r="F82" s="63">
        <f>SUM(F84:F94)</f>
        <v>38414.5</v>
      </c>
      <c r="G82" s="92">
        <f t="shared" si="5"/>
        <v>-0.40000000000000568</v>
      </c>
      <c r="H82" s="65">
        <f>SUM(H84:H94)</f>
        <v>220.69999999999933</v>
      </c>
      <c r="I82" s="65">
        <f>SUM(I84:I94)</f>
        <v>-383.7999999999999</v>
      </c>
      <c r="J82" s="66"/>
    </row>
    <row r="83" spans="1:42" x14ac:dyDescent="0.25">
      <c r="A83" s="68"/>
      <c r="B83" s="69" t="s">
        <v>65</v>
      </c>
      <c r="C83" s="89"/>
      <c r="D83" s="56"/>
      <c r="E83" s="56"/>
      <c r="F83" s="71"/>
      <c r="G83" s="58"/>
      <c r="H83" s="59"/>
      <c r="I83" s="59"/>
      <c r="J83" s="59"/>
    </row>
    <row r="84" spans="1:42" x14ac:dyDescent="0.25">
      <c r="A84" s="68" t="s">
        <v>137</v>
      </c>
      <c r="B84" s="72" t="s">
        <v>138</v>
      </c>
      <c r="C84" s="80" t="s">
        <v>33</v>
      </c>
      <c r="D84" s="56">
        <v>10810.4</v>
      </c>
      <c r="E84" s="56">
        <f>ROUND(D84/4,1)</f>
        <v>2702.6</v>
      </c>
      <c r="F84" s="74">
        <f>'[1]взл-пос.1 кв.15г'!F84+'[1]взл-пос.2 кв. '!F84+'[1]взл-пос.3 кв. '!F84+'[1]взл-пос.4 кв. '!F84</f>
        <v>10819.8</v>
      </c>
      <c r="G84" s="75">
        <f>ROUND(F84/D84*100,1)-100</f>
        <v>9.9999999999994316E-2</v>
      </c>
      <c r="H84" s="76">
        <f>F84-D84</f>
        <v>9.3999999999996362</v>
      </c>
      <c r="I84" s="76"/>
      <c r="J84" s="59" t="s">
        <v>139</v>
      </c>
    </row>
    <row r="85" spans="1:42" x14ac:dyDescent="0.25">
      <c r="A85" s="68" t="s">
        <v>140</v>
      </c>
      <c r="B85" s="72" t="s">
        <v>50</v>
      </c>
      <c r="C85" s="80" t="s">
        <v>33</v>
      </c>
      <c r="D85" s="56">
        <v>1219.8</v>
      </c>
      <c r="E85" s="56">
        <f>ROUND(D85/4,1)</f>
        <v>305</v>
      </c>
      <c r="F85" s="74">
        <f>'[1]взл-пос.1 кв.15г'!F85+'[1]взл-пос.2 кв. '!F85+'[1]взл-пос.3 кв. '!F85+'[1]взл-пос.4 кв. '!F85</f>
        <v>1220.8000000000002</v>
      </c>
      <c r="G85" s="75">
        <f>ROUND(F85/D85*100,1)-100</f>
        <v>9.9999999999994316E-2</v>
      </c>
      <c r="H85" s="76">
        <f>F85-D85</f>
        <v>1.0000000000002274</v>
      </c>
      <c r="I85" s="76"/>
      <c r="J85" s="59" t="s">
        <v>51</v>
      </c>
    </row>
    <row r="86" spans="1:42" x14ac:dyDescent="0.25">
      <c r="A86" s="68" t="s">
        <v>141</v>
      </c>
      <c r="B86" s="72" t="s">
        <v>142</v>
      </c>
      <c r="C86" s="80" t="s">
        <v>33</v>
      </c>
      <c r="D86" s="56">
        <v>603.1</v>
      </c>
      <c r="E86" s="56">
        <f>ROUND(D86/4,1)</f>
        <v>150.80000000000001</v>
      </c>
      <c r="F86" s="74">
        <f>'[1]взл-пос.1 кв.15г'!F86+'[1]взл-пос.2 кв. '!F86+'[1]взл-пос.3 кв. '!F86+'[1]взл-пос.4 кв. '!F86</f>
        <v>572.9</v>
      </c>
      <c r="G86" s="75">
        <f>ROUND(F86/D86*100,1)-100</f>
        <v>-5</v>
      </c>
      <c r="H86" s="76"/>
      <c r="I86" s="76">
        <f>F86-D86</f>
        <v>-30.200000000000045</v>
      </c>
      <c r="J86" s="59" t="s">
        <v>35</v>
      </c>
    </row>
    <row r="87" spans="1:42" x14ac:dyDescent="0.25">
      <c r="A87" s="68" t="s">
        <v>143</v>
      </c>
      <c r="B87" s="72" t="s">
        <v>53</v>
      </c>
      <c r="C87" s="80" t="s">
        <v>33</v>
      </c>
      <c r="D87" s="56"/>
      <c r="E87" s="56"/>
      <c r="F87" s="74"/>
      <c r="G87" s="58"/>
      <c r="H87" s="76"/>
      <c r="I87" s="59"/>
      <c r="J87" s="59"/>
    </row>
    <row r="88" spans="1:42" x14ac:dyDescent="0.25">
      <c r="A88" s="68"/>
      <c r="B88" s="72" t="s">
        <v>54</v>
      </c>
      <c r="C88" s="80"/>
      <c r="D88" s="56">
        <v>888.7</v>
      </c>
      <c r="E88" s="78">
        <f t="shared" ref="E88:E94" si="6">ROUND(D88/4,1)</f>
        <v>222.2</v>
      </c>
      <c r="F88" s="74">
        <f>'[1]взл-пос.1 кв.15г'!F88+'[1]взл-пос.2 кв. '!F88+'[1]взл-пос.3 кв. '!F88+'[1]взл-пос.4 кв. '!F88</f>
        <v>890.3</v>
      </c>
      <c r="G88" s="58">
        <f t="shared" ref="G88:G94" si="7">ROUND(F88/D88*100,1)-100</f>
        <v>0.20000000000000284</v>
      </c>
      <c r="H88" s="76">
        <f>F88-D88</f>
        <v>1.5999999999999091</v>
      </c>
      <c r="I88" s="59"/>
      <c r="J88" s="83" t="s">
        <v>144</v>
      </c>
    </row>
    <row r="89" spans="1:42" x14ac:dyDescent="0.25">
      <c r="A89" s="68" t="s">
        <v>145</v>
      </c>
      <c r="B89" s="72" t="s">
        <v>146</v>
      </c>
      <c r="C89" s="80" t="s">
        <v>33</v>
      </c>
      <c r="D89" s="56">
        <v>340.5</v>
      </c>
      <c r="E89" s="56">
        <f t="shared" si="6"/>
        <v>85.1</v>
      </c>
      <c r="F89" s="74">
        <f>'[1]взл-пос.1 кв.15г'!F89+'[1]взл-пос.2 кв. '!F89+'[1]взл-пос.3 кв. '!F89+'[1]взл-пос.4 кв. '!F89</f>
        <v>357.4</v>
      </c>
      <c r="G89" s="58">
        <f t="shared" si="7"/>
        <v>5</v>
      </c>
      <c r="H89" s="76">
        <f>F89-D89</f>
        <v>16.899999999999977</v>
      </c>
      <c r="I89" s="59"/>
      <c r="J89" s="59" t="s">
        <v>147</v>
      </c>
    </row>
    <row r="90" spans="1:42" x14ac:dyDescent="0.25">
      <c r="A90" s="68" t="s">
        <v>145</v>
      </c>
      <c r="B90" s="72" t="s">
        <v>72</v>
      </c>
      <c r="C90" s="80" t="s">
        <v>33</v>
      </c>
      <c r="D90" s="56">
        <v>209</v>
      </c>
      <c r="E90" s="56">
        <f t="shared" si="6"/>
        <v>52.3</v>
      </c>
      <c r="F90" s="74">
        <f>'[1]взл-пос.1 кв.15г'!F90+'[1]взл-пос.2 кв. '!F90+'[1]взл-пос.3 кв. '!F90+'[1]взл-пос.4 кв. '!F90</f>
        <v>219.1</v>
      </c>
      <c r="G90" s="58">
        <f t="shared" si="7"/>
        <v>4.7999999999999972</v>
      </c>
      <c r="H90" s="76">
        <f>F90-D90</f>
        <v>10.099999999999994</v>
      </c>
      <c r="I90" s="76"/>
      <c r="J90" s="59" t="s">
        <v>101</v>
      </c>
    </row>
    <row r="91" spans="1:42" x14ac:dyDescent="0.25">
      <c r="A91" s="68" t="s">
        <v>148</v>
      </c>
      <c r="B91" s="72" t="s">
        <v>149</v>
      </c>
      <c r="C91" s="80" t="s">
        <v>33</v>
      </c>
      <c r="D91" s="56">
        <v>759.1</v>
      </c>
      <c r="E91" s="56">
        <f t="shared" si="6"/>
        <v>189.8</v>
      </c>
      <c r="F91" s="74">
        <f>'[1]взл-пос.1 кв.15г'!F91+'[1]взл-пос.2 кв. '!F91+'[1]взл-пос.3 кв. '!F91+'[1]взл-пос.4 кв. '!F91</f>
        <v>721</v>
      </c>
      <c r="G91" s="75">
        <f t="shared" si="7"/>
        <v>-5</v>
      </c>
      <c r="H91" s="76"/>
      <c r="I91" s="76">
        <f>F91-D91</f>
        <v>-38.100000000000023</v>
      </c>
      <c r="J91" s="59" t="s">
        <v>150</v>
      </c>
    </row>
    <row r="92" spans="1:42" x14ac:dyDescent="0.25">
      <c r="A92" s="68" t="s">
        <v>151</v>
      </c>
      <c r="B92" s="72" t="s">
        <v>152</v>
      </c>
      <c r="C92" s="80" t="s">
        <v>33</v>
      </c>
      <c r="D92" s="56">
        <v>447.5</v>
      </c>
      <c r="E92" s="56">
        <f t="shared" si="6"/>
        <v>111.9</v>
      </c>
      <c r="F92" s="74">
        <f>'[1]взл-пос.1 кв.15г'!F92+'[1]взл-пос.2 кв. '!F92+'[1]взл-пос.3 кв. '!F92+'[1]взл-пос.4 кв. '!F92</f>
        <v>458.8</v>
      </c>
      <c r="G92" s="75">
        <f t="shared" si="7"/>
        <v>2.5</v>
      </c>
      <c r="H92" s="76">
        <f>F92-D92</f>
        <v>11.300000000000011</v>
      </c>
      <c r="I92" s="76"/>
      <c r="J92" s="59" t="s">
        <v>147</v>
      </c>
    </row>
    <row r="93" spans="1:42" x14ac:dyDescent="0.25">
      <c r="A93" s="68" t="s">
        <v>153</v>
      </c>
      <c r="B93" s="97" t="s">
        <v>154</v>
      </c>
      <c r="C93" s="80" t="s">
        <v>33</v>
      </c>
      <c r="D93" s="98">
        <v>917.4</v>
      </c>
      <c r="E93" s="56">
        <f t="shared" si="6"/>
        <v>229.4</v>
      </c>
      <c r="F93" s="74">
        <f>'[1]взл-пос.1 кв.15г'!F93+'[1]взл-пос.2 кв. '!F93+'[1]взл-пос.3 кв. '!F93+'[1]взл-пос.4 кв. '!F93</f>
        <v>906.49999999999989</v>
      </c>
      <c r="G93" s="75">
        <f t="shared" si="7"/>
        <v>-1.2000000000000028</v>
      </c>
      <c r="H93" s="76"/>
      <c r="I93" s="76">
        <f>F93-D93</f>
        <v>-10.900000000000091</v>
      </c>
      <c r="J93" s="59" t="s">
        <v>82</v>
      </c>
      <c r="AO93" s="101"/>
      <c r="AP93" s="101"/>
    </row>
    <row r="94" spans="1:42" x14ac:dyDescent="0.25">
      <c r="A94" s="68" t="s">
        <v>155</v>
      </c>
      <c r="B94" s="102" t="s">
        <v>156</v>
      </c>
      <c r="C94" s="80" t="s">
        <v>24</v>
      </c>
      <c r="D94" s="95">
        <f>SUM(D96,D102,D107,D114)</f>
        <v>22382.1</v>
      </c>
      <c r="E94" s="95">
        <f t="shared" si="6"/>
        <v>5595.5</v>
      </c>
      <c r="F94" s="95">
        <f>SUM(F96,F102,F107,F114)</f>
        <v>22247.9</v>
      </c>
      <c r="G94" s="58">
        <f t="shared" si="7"/>
        <v>-0.59999999999999432</v>
      </c>
      <c r="H94" s="76">
        <f>SUM(H96,H102,H107,H114)</f>
        <v>170.39999999999958</v>
      </c>
      <c r="I94" s="76">
        <f>SUM(I96,I102,I107,I114)</f>
        <v>-304.59999999999974</v>
      </c>
      <c r="J94" s="59"/>
    </row>
    <row r="95" spans="1:42" x14ac:dyDescent="0.25">
      <c r="A95" s="68"/>
      <c r="B95" s="72" t="s">
        <v>65</v>
      </c>
      <c r="C95" s="80"/>
      <c r="D95" s="56"/>
      <c r="E95" s="56"/>
      <c r="F95" s="71"/>
      <c r="G95" s="58"/>
      <c r="H95" s="59"/>
      <c r="I95" s="59"/>
      <c r="J95" s="59"/>
    </row>
    <row r="96" spans="1:42" x14ac:dyDescent="0.25">
      <c r="A96" s="68"/>
      <c r="B96" s="103" t="s">
        <v>157</v>
      </c>
      <c r="C96" s="80" t="s">
        <v>33</v>
      </c>
      <c r="D96" s="95">
        <f>SUM(D97:D101)</f>
        <v>46</v>
      </c>
      <c r="E96" s="95">
        <f>ROUND(D96/4,1)</f>
        <v>11.5</v>
      </c>
      <c r="F96" s="95">
        <f>SUM(F97:F101)</f>
        <v>48.199999999999996</v>
      </c>
      <c r="G96" s="58">
        <f>ROUND(F96/D96*100,1)-100</f>
        <v>4.7999999999999972</v>
      </c>
      <c r="H96" s="76">
        <f>SUM(H97:H101)</f>
        <v>2.1999999999999957</v>
      </c>
      <c r="I96" s="59">
        <f>SUM(I97:I101)</f>
        <v>0</v>
      </c>
      <c r="J96" s="59" t="s">
        <v>73</v>
      </c>
    </row>
    <row r="97" spans="1:10" hidden="1" x14ac:dyDescent="0.25">
      <c r="A97" s="68"/>
      <c r="B97" s="53" t="s">
        <v>158</v>
      </c>
      <c r="C97" s="80" t="s">
        <v>33</v>
      </c>
      <c r="D97" s="73">
        <v>46</v>
      </c>
      <c r="E97" s="56">
        <f>ROUND(D97/4,1)</f>
        <v>11.5</v>
      </c>
      <c r="F97" s="74">
        <f>'[1]взл-пос.1 кв.15г'!F97+'[1]взл-пос.2 кв. '!F97+'[1]взл-пос.3 кв. '!F97+'[1]взл-пос.4 кв. '!F97</f>
        <v>48.199999999999996</v>
      </c>
      <c r="G97" s="58">
        <f>ROUND(F97/D97*100,1)-100</f>
        <v>4.7999999999999972</v>
      </c>
      <c r="H97" s="76">
        <f>F97-D97</f>
        <v>2.1999999999999957</v>
      </c>
      <c r="I97" s="76"/>
      <c r="J97" s="59"/>
    </row>
    <row r="98" spans="1:10" hidden="1" x14ac:dyDescent="0.25">
      <c r="A98" s="68"/>
      <c r="B98" s="53" t="s">
        <v>159</v>
      </c>
      <c r="C98" s="80" t="s">
        <v>33</v>
      </c>
      <c r="D98" s="56">
        <v>0</v>
      </c>
      <c r="E98" s="56">
        <f>ROUND(D98/4,1)</f>
        <v>0</v>
      </c>
      <c r="F98" s="74">
        <f>'[1]взл-пос.1 кв.15г'!F98+'[1]взл-пос.2 кв. '!F98+'[1]взл-пос.3 кв. '!F98+'[1]взл-пос.4 кв. '!F98</f>
        <v>0</v>
      </c>
      <c r="G98" s="58"/>
      <c r="H98" s="76">
        <f t="shared" ref="H98:H144" si="8">F98-D98</f>
        <v>0</v>
      </c>
      <c r="I98" s="59"/>
      <c r="J98" s="59"/>
    </row>
    <row r="99" spans="1:10" hidden="1" x14ac:dyDescent="0.25">
      <c r="A99" s="68"/>
      <c r="B99" s="53" t="s">
        <v>160</v>
      </c>
      <c r="C99" s="80" t="s">
        <v>33</v>
      </c>
      <c r="D99" s="56"/>
      <c r="E99" s="56"/>
      <c r="F99" s="74">
        <f>'[1]взл-пос.1 кв.15г'!F99+'[1]взл-пос.2 кв. '!F99+'[1]взл-пос.3 кв. '!F99+'[1]взл-пос.4 кв. '!F99</f>
        <v>0</v>
      </c>
      <c r="G99" s="58"/>
      <c r="H99" s="76">
        <f t="shared" si="8"/>
        <v>0</v>
      </c>
      <c r="I99" s="59"/>
      <c r="J99" s="59"/>
    </row>
    <row r="100" spans="1:10" hidden="1" x14ac:dyDescent="0.25">
      <c r="A100" s="68"/>
      <c r="B100" s="53" t="s">
        <v>161</v>
      </c>
      <c r="C100" s="80"/>
      <c r="D100" s="56"/>
      <c r="E100" s="56"/>
      <c r="F100" s="74">
        <f>'[1]взл-пос.1 кв.15г'!F100+'[1]взл-пос.2 кв. '!F100+'[1]взл-пос.3 кв. '!F100+'[1]взл-пос.4 кв. '!F100</f>
        <v>0</v>
      </c>
      <c r="G100" s="58"/>
      <c r="H100" s="76">
        <f t="shared" si="8"/>
        <v>0</v>
      </c>
      <c r="I100" s="59"/>
      <c r="J100" s="59"/>
    </row>
    <row r="101" spans="1:10" hidden="1" x14ac:dyDescent="0.25">
      <c r="A101" s="68"/>
      <c r="B101" s="53" t="s">
        <v>162</v>
      </c>
      <c r="C101" s="80"/>
      <c r="D101" s="56"/>
      <c r="E101" s="56"/>
      <c r="F101" s="74">
        <f>'[1]взл-пос.1 кв.15г'!F101+'[1]взл-пос.2 кв. '!F101+'[1]взл-пос.3 кв. '!F101+'[1]взл-пос.4 кв. '!F101</f>
        <v>0</v>
      </c>
      <c r="G101" s="58"/>
      <c r="H101" s="76">
        <f t="shared" si="8"/>
        <v>0</v>
      </c>
      <c r="I101" s="59"/>
      <c r="J101" s="59"/>
    </row>
    <row r="102" spans="1:10" x14ac:dyDescent="0.25">
      <c r="A102" s="68"/>
      <c r="B102" s="103" t="s">
        <v>163</v>
      </c>
      <c r="C102" s="80" t="s">
        <v>33</v>
      </c>
      <c r="D102" s="95">
        <f>SUM(D103:D106)</f>
        <v>18</v>
      </c>
      <c r="E102" s="95">
        <f>ROUND(D102/4,1)</f>
        <v>4.5</v>
      </c>
      <c r="F102" s="95">
        <f>SUM(F103:F106)</f>
        <v>18</v>
      </c>
      <c r="G102" s="58">
        <f>ROUND(F102/D102*100,1)-100</f>
        <v>0</v>
      </c>
      <c r="H102" s="76">
        <f>SUM(H103:H106)</f>
        <v>0</v>
      </c>
      <c r="I102" s="59">
        <f>SUM(I103:I106)</f>
        <v>0</v>
      </c>
      <c r="J102" s="59"/>
    </row>
    <row r="103" spans="1:10" hidden="1" x14ac:dyDescent="0.25">
      <c r="A103" s="68"/>
      <c r="B103" s="53" t="s">
        <v>164</v>
      </c>
      <c r="C103" s="80" t="s">
        <v>33</v>
      </c>
      <c r="D103" s="56">
        <v>0</v>
      </c>
      <c r="E103" s="56">
        <f>ROUND(D103/4,1)</f>
        <v>0</v>
      </c>
      <c r="F103" s="74">
        <f>'[1]взл-пос.1 кв.15г'!F103+'[1]взл-пос.2 кв. '!F103+'[1]взл-пос.3 кв. '!F103+'[1]взл-пос.4 кв. '!F103</f>
        <v>0</v>
      </c>
      <c r="G103" s="58"/>
      <c r="H103" s="76">
        <f t="shared" si="8"/>
        <v>0</v>
      </c>
      <c r="I103" s="59"/>
      <c r="J103" s="59"/>
    </row>
    <row r="104" spans="1:10" hidden="1" x14ac:dyDescent="0.25">
      <c r="A104" s="68"/>
      <c r="B104" s="53" t="s">
        <v>165</v>
      </c>
      <c r="C104" s="80" t="s">
        <v>33</v>
      </c>
      <c r="D104" s="56">
        <v>18</v>
      </c>
      <c r="E104" s="56">
        <f>ROUND(D104/4,1)</f>
        <v>4.5</v>
      </c>
      <c r="F104" s="74">
        <f>'[1]взл-пос.1 кв.15г'!F104+'[1]взл-пос.2 кв. '!F104+'[1]взл-пос.3 кв. '!F104+'[1]взл-пос.4 кв. '!F104</f>
        <v>18</v>
      </c>
      <c r="G104" s="58">
        <f>ROUND(F104/D104*100,1)-100</f>
        <v>0</v>
      </c>
      <c r="H104" s="76"/>
      <c r="I104" s="76">
        <f>F104-D104</f>
        <v>0</v>
      </c>
    </row>
    <row r="105" spans="1:10" hidden="1" x14ac:dyDescent="0.25">
      <c r="A105" s="68"/>
      <c r="B105" s="53" t="s">
        <v>120</v>
      </c>
      <c r="C105" s="80" t="s">
        <v>33</v>
      </c>
      <c r="D105" s="56">
        <v>0</v>
      </c>
      <c r="E105" s="56">
        <f>ROUND(D105/4,1)</f>
        <v>0</v>
      </c>
      <c r="F105" s="74">
        <f>'[1]взл-пос.1 кв.15г'!F105+'[1]взл-пос.2 кв. '!F105+'[1]взл-пос.3 кв. '!F105+'[1]взл-пос.4 кв. '!F105</f>
        <v>0</v>
      </c>
      <c r="G105" s="58"/>
      <c r="H105" s="76">
        <f t="shared" si="8"/>
        <v>0</v>
      </c>
      <c r="I105" s="59"/>
      <c r="J105" s="59"/>
    </row>
    <row r="106" spans="1:10" hidden="1" x14ac:dyDescent="0.25">
      <c r="A106" s="68"/>
      <c r="B106" s="53" t="s">
        <v>166</v>
      </c>
      <c r="C106" s="80"/>
      <c r="D106" s="56"/>
      <c r="E106" s="56"/>
      <c r="F106" s="74">
        <f>'[1]взл-пос.1 кв.15г'!F106+'[1]взл-пос.2 кв. '!F106+'[1]взл-пос.3 кв. '!F106+'[1]взл-пос.4 кв. '!F106</f>
        <v>0</v>
      </c>
      <c r="G106" s="58"/>
      <c r="H106" s="76">
        <f t="shared" si="8"/>
        <v>0</v>
      </c>
      <c r="I106" s="59"/>
      <c r="J106" s="59"/>
    </row>
    <row r="107" spans="1:10" x14ac:dyDescent="0.25">
      <c r="A107" s="68"/>
      <c r="B107" s="103" t="s">
        <v>167</v>
      </c>
      <c r="C107" s="80" t="s">
        <v>33</v>
      </c>
      <c r="D107" s="95">
        <f>SUM(D108:D113)</f>
        <v>13087.400000000001</v>
      </c>
      <c r="E107" s="95">
        <f>ROUND(D107/4,1)</f>
        <v>3271.9</v>
      </c>
      <c r="F107" s="95">
        <f>SUM(F108:F113)</f>
        <v>13141.8</v>
      </c>
      <c r="G107" s="58">
        <f>ROUND(F107/D107*100,1)-100</f>
        <v>0.40000000000000568</v>
      </c>
      <c r="H107" s="76">
        <f>SUM(H108:H113)</f>
        <v>55.099999999999682</v>
      </c>
      <c r="I107" s="76">
        <f>SUM(I108:I113)</f>
        <v>-0.69999999999999929</v>
      </c>
      <c r="J107" s="83" t="s">
        <v>168</v>
      </c>
    </row>
    <row r="108" spans="1:10" hidden="1" x14ac:dyDescent="0.25">
      <c r="A108" s="68"/>
      <c r="B108" s="53" t="s">
        <v>169</v>
      </c>
      <c r="C108" s="80" t="s">
        <v>33</v>
      </c>
      <c r="D108" s="56">
        <v>11997.1</v>
      </c>
      <c r="E108" s="56">
        <f>ROUND(D108/4,1)</f>
        <v>2999.3</v>
      </c>
      <c r="F108" s="74">
        <f>'[1]взл-пос.1 кв.15г'!F108+'[1]взл-пос.2 кв. '!F108+'[1]взл-пос.3 кв. '!F108+'[1]взл-пос.4 кв. '!F108</f>
        <v>11998.5</v>
      </c>
      <c r="G108" s="75">
        <f>ROUND(F108/D108*100,1)-100</f>
        <v>0</v>
      </c>
      <c r="H108" s="76">
        <f>F108-D108</f>
        <v>1.3999999999996362</v>
      </c>
      <c r="I108" s="76"/>
      <c r="J108" s="59"/>
    </row>
    <row r="109" spans="1:10" hidden="1" x14ac:dyDescent="0.25">
      <c r="A109" s="68"/>
      <c r="B109" s="53" t="s">
        <v>170</v>
      </c>
      <c r="C109" s="80" t="s">
        <v>33</v>
      </c>
      <c r="D109" s="56">
        <v>1075.2</v>
      </c>
      <c r="E109" s="56">
        <f>ROUND(D109/4,1)</f>
        <v>268.8</v>
      </c>
      <c r="F109" s="74">
        <f>'[1]взл-пос.1 кв.15г'!F109+'[1]взл-пос.2 кв. '!F109+'[1]взл-пос.3 кв. '!F109+'[1]взл-пос.4 кв. '!F109</f>
        <v>1128.9000000000001</v>
      </c>
      <c r="G109" s="75">
        <f>ROUND(F109/D109*100,1)-100</f>
        <v>5</v>
      </c>
      <c r="H109" s="76">
        <f>F109-D109</f>
        <v>53.700000000000045</v>
      </c>
      <c r="I109" s="76"/>
      <c r="J109" s="59"/>
    </row>
    <row r="110" spans="1:10" hidden="1" x14ac:dyDescent="0.25">
      <c r="A110" s="68"/>
      <c r="B110" s="53" t="s">
        <v>171</v>
      </c>
      <c r="C110" s="80" t="s">
        <v>33</v>
      </c>
      <c r="D110" s="56">
        <v>0</v>
      </c>
      <c r="E110" s="56">
        <f>ROUND(D110/4,1)</f>
        <v>0</v>
      </c>
      <c r="F110" s="74">
        <f>'[1]взл-пос.1 кв.15г'!F110+'[1]взл-пос.2 кв. '!F110+'[1]взл-пос.3 кв. '!F110+'[1]взл-пос.4 кв. '!F110</f>
        <v>0</v>
      </c>
      <c r="G110" s="75"/>
      <c r="H110" s="76">
        <f>F110-D110</f>
        <v>0</v>
      </c>
      <c r="I110" s="76"/>
      <c r="J110" s="59"/>
    </row>
    <row r="111" spans="1:10" hidden="1" x14ac:dyDescent="0.25">
      <c r="A111" s="68"/>
      <c r="B111" s="53" t="s">
        <v>111</v>
      </c>
      <c r="C111" s="80" t="s">
        <v>33</v>
      </c>
      <c r="D111" s="56"/>
      <c r="E111" s="56"/>
      <c r="F111" s="74">
        <f>'[1]взл-пос.1 кв.15г'!F111+'[1]взл-пос.2 кв. '!F111+'[1]взл-пос.3 кв. '!F111+'[1]взл-пос.4 кв. '!F111</f>
        <v>0</v>
      </c>
      <c r="G111" s="58"/>
      <c r="H111" s="76">
        <f t="shared" si="8"/>
        <v>0</v>
      </c>
      <c r="I111" s="59"/>
      <c r="J111" s="59"/>
    </row>
    <row r="112" spans="1:10" hidden="1" x14ac:dyDescent="0.25">
      <c r="A112" s="68"/>
      <c r="B112" s="53" t="s">
        <v>172</v>
      </c>
      <c r="C112" s="80" t="s">
        <v>33</v>
      </c>
      <c r="D112" s="56"/>
      <c r="E112" s="56"/>
      <c r="F112" s="74">
        <f>'[1]взл-пос.1 кв.15г'!F112+'[1]взл-пос.2 кв. '!F112+'[1]взл-пос.3 кв. '!F112+'[1]взл-пос.4 кв. '!F112</f>
        <v>0</v>
      </c>
      <c r="G112" s="58"/>
      <c r="H112" s="76">
        <f t="shared" si="8"/>
        <v>0</v>
      </c>
      <c r="I112" s="59"/>
      <c r="J112" s="59"/>
    </row>
    <row r="113" spans="1:41" hidden="1" x14ac:dyDescent="0.25">
      <c r="A113" s="68"/>
      <c r="B113" s="53" t="s">
        <v>173</v>
      </c>
      <c r="C113" s="80" t="s">
        <v>33</v>
      </c>
      <c r="D113" s="56">
        <v>15.1</v>
      </c>
      <c r="E113" s="56"/>
      <c r="F113" s="74">
        <f>'[1]взл-пос.1 кв.15г'!F113+'[1]взл-пос.2 кв. '!F113+'[1]взл-пос.3 кв. '!F113+'[1]взл-пос.4 кв. '!F113</f>
        <v>14.4</v>
      </c>
      <c r="G113" s="75">
        <f>ROUND(F113/D113*100,1)-100</f>
        <v>-4.5999999999999943</v>
      </c>
      <c r="H113" s="76"/>
      <c r="I113" s="76">
        <f>F113-D113</f>
        <v>-0.69999999999999929</v>
      </c>
      <c r="J113" s="59"/>
    </row>
    <row r="114" spans="1:41" x14ac:dyDescent="0.25">
      <c r="A114" s="68"/>
      <c r="B114" s="103" t="s">
        <v>174</v>
      </c>
      <c r="C114" s="80" t="s">
        <v>33</v>
      </c>
      <c r="D114" s="95">
        <f>SUM(D115:D145)</f>
        <v>9230.6999999999989</v>
      </c>
      <c r="E114" s="95">
        <f>ROUND(D114/4,1)</f>
        <v>2307.6999999999998</v>
      </c>
      <c r="F114" s="95">
        <f>SUM(F115:F145)</f>
        <v>9039.9</v>
      </c>
      <c r="G114" s="58">
        <f>ROUND(F114/D114*100,1)-100</f>
        <v>-2.0999999999999943</v>
      </c>
      <c r="H114" s="76">
        <f>SUM(H115:H145)</f>
        <v>113.09999999999989</v>
      </c>
      <c r="I114" s="76">
        <f>SUM(I115:I145)</f>
        <v>-303.89999999999975</v>
      </c>
      <c r="J114" s="59" t="s">
        <v>35</v>
      </c>
      <c r="AO114" s="77"/>
    </row>
    <row r="115" spans="1:41" hidden="1" x14ac:dyDescent="0.25">
      <c r="A115" s="68"/>
      <c r="B115" s="104" t="s">
        <v>112</v>
      </c>
      <c r="C115" s="80" t="s">
        <v>33</v>
      </c>
      <c r="D115" s="56">
        <v>50.2</v>
      </c>
      <c r="E115" s="56"/>
      <c r="F115" s="74">
        <f>'[1]взл-пос.1 кв.15г'!F115+'[1]взл-пос.2 кв. '!F115+'[1]взл-пос.3 кв. '!F115+'[1]взл-пос.4 кв. '!F115</f>
        <v>52.7</v>
      </c>
      <c r="G115" s="75">
        <f>ROUND(F115/D115*100,1)-100</f>
        <v>5</v>
      </c>
      <c r="H115" s="76">
        <f t="shared" si="8"/>
        <v>2.5</v>
      </c>
      <c r="I115" s="76"/>
      <c r="J115" s="59"/>
    </row>
    <row r="116" spans="1:41" hidden="1" x14ac:dyDescent="0.25">
      <c r="A116" s="68"/>
      <c r="B116" s="71" t="s">
        <v>175</v>
      </c>
      <c r="C116" s="80" t="s">
        <v>33</v>
      </c>
      <c r="D116" s="56">
        <v>572</v>
      </c>
      <c r="E116" s="56">
        <f>ROUND(D116/4,1)</f>
        <v>143</v>
      </c>
      <c r="F116" s="74">
        <f>'[1]взл-пос.1 кв.15г'!F116+'[1]взл-пос.2 кв. '!F116+'[1]взл-пос.3 кв. '!F116+'[1]взл-пос.4 кв. '!F116</f>
        <v>572</v>
      </c>
      <c r="G116" s="75">
        <f>ROUND(F116/D116*100,1)-100</f>
        <v>0</v>
      </c>
      <c r="H116" s="76"/>
      <c r="I116" s="76">
        <f>F116-D116</f>
        <v>0</v>
      </c>
      <c r="J116" s="59"/>
    </row>
    <row r="117" spans="1:41" hidden="1" x14ac:dyDescent="0.25">
      <c r="A117" s="68"/>
      <c r="B117" s="104" t="s">
        <v>176</v>
      </c>
      <c r="C117" s="80"/>
      <c r="D117" s="56">
        <v>0</v>
      </c>
      <c r="E117" s="56"/>
      <c r="F117" s="74">
        <f>'[1]взл-пос.1 кв.15г'!F117+'[1]взл-пос.2 кв. '!F117+'[1]взл-пос.3 кв. '!F117+'[1]взл-пос.4 кв. '!F117</f>
        <v>0</v>
      </c>
      <c r="G117" s="75"/>
      <c r="H117" s="76">
        <f t="shared" si="8"/>
        <v>0</v>
      </c>
      <c r="I117" s="76"/>
      <c r="J117" s="59"/>
    </row>
    <row r="118" spans="1:41" hidden="1" x14ac:dyDescent="0.25">
      <c r="A118" s="68"/>
      <c r="B118" s="104" t="s">
        <v>177</v>
      </c>
      <c r="C118" s="80" t="s">
        <v>33</v>
      </c>
      <c r="D118" s="56">
        <v>0</v>
      </c>
      <c r="E118" s="56"/>
      <c r="F118" s="74">
        <f>'[1]взл-пос.1 кв.15г'!F118+'[1]взл-пос.2 кв. '!F118+'[1]взл-пос.3 кв. '!F118+'[1]взл-пос.4 кв. '!F118</f>
        <v>0</v>
      </c>
      <c r="G118" s="75"/>
      <c r="H118" s="76"/>
      <c r="I118" s="76">
        <f>F118-D118</f>
        <v>0</v>
      </c>
      <c r="J118" s="59"/>
    </row>
    <row r="119" spans="1:41" hidden="1" x14ac:dyDescent="0.25">
      <c r="A119" s="68"/>
      <c r="B119" s="104" t="s">
        <v>178</v>
      </c>
      <c r="C119" s="80" t="s">
        <v>33</v>
      </c>
      <c r="D119" s="56"/>
      <c r="E119" s="56"/>
      <c r="F119" s="74">
        <f>'[1]взл-пос.1 кв.15г'!F119+'[1]взл-пос.2 кв. '!F119+'[1]взл-пос.3 кв. '!F119+'[1]взл-пос.4 кв. '!F119</f>
        <v>0</v>
      </c>
      <c r="G119" s="75"/>
      <c r="H119" s="76">
        <f t="shared" si="8"/>
        <v>0</v>
      </c>
      <c r="I119" s="76"/>
      <c r="J119" s="59"/>
    </row>
    <row r="120" spans="1:41" hidden="1" x14ac:dyDescent="0.25">
      <c r="A120" s="68"/>
      <c r="B120" s="104" t="s">
        <v>179</v>
      </c>
      <c r="C120" s="80"/>
      <c r="D120" s="56"/>
      <c r="E120" s="56"/>
      <c r="F120" s="74">
        <f>'[1]взл-пос.1 кв.15г'!F120+'[1]взл-пос.2 кв. '!F120+'[1]взл-пос.3 кв. '!F120+'[1]взл-пос.4 кв. '!F120</f>
        <v>0</v>
      </c>
      <c r="G120" s="75"/>
      <c r="H120" s="76">
        <f t="shared" si="8"/>
        <v>0</v>
      </c>
      <c r="I120" s="76"/>
      <c r="J120" s="59"/>
    </row>
    <row r="121" spans="1:41" hidden="1" x14ac:dyDescent="0.25">
      <c r="A121" s="68"/>
      <c r="B121" s="104" t="s">
        <v>180</v>
      </c>
      <c r="C121" s="80" t="s">
        <v>33</v>
      </c>
      <c r="D121" s="56">
        <v>0</v>
      </c>
      <c r="E121" s="56"/>
      <c r="F121" s="74">
        <f>'[1]взл-пос.1 кв.15г'!F121+'[1]взл-пос.2 кв. '!F121+'[1]взл-пос.3 кв. '!F121+'[1]взл-пос.4 кв. '!F121</f>
        <v>0</v>
      </c>
      <c r="G121" s="75"/>
      <c r="H121" s="76">
        <f t="shared" si="8"/>
        <v>0</v>
      </c>
      <c r="I121" s="76"/>
      <c r="J121" s="59"/>
    </row>
    <row r="122" spans="1:41" hidden="1" x14ac:dyDescent="0.25">
      <c r="A122" s="68"/>
      <c r="B122" s="71" t="s">
        <v>181</v>
      </c>
      <c r="C122" s="80" t="s">
        <v>33</v>
      </c>
      <c r="D122" s="56">
        <v>953.6</v>
      </c>
      <c r="E122" s="56">
        <f>ROUND(D122/4,1)</f>
        <v>238.4</v>
      </c>
      <c r="F122" s="74">
        <f>'[1]взл-пос.1 кв.15г'!F122+'[1]взл-пос.2 кв. '!F122+'[1]взл-пос.3 кв. '!F122+'[1]взл-пос.4 кв. '!F122</f>
        <v>916.40000000000009</v>
      </c>
      <c r="G122" s="75">
        <f>ROUND(F122/D122*100,1)-100</f>
        <v>-3.9000000000000057</v>
      </c>
      <c r="H122" s="76"/>
      <c r="I122" s="76">
        <f>F122-D122</f>
        <v>-37.199999999999932</v>
      </c>
      <c r="J122" s="83"/>
    </row>
    <row r="123" spans="1:41" hidden="1" x14ac:dyDescent="0.25">
      <c r="A123" s="68"/>
      <c r="B123" s="104" t="s">
        <v>128</v>
      </c>
      <c r="C123" s="80" t="s">
        <v>33</v>
      </c>
      <c r="D123" s="56">
        <v>0</v>
      </c>
      <c r="E123" s="56"/>
      <c r="F123" s="74">
        <f>'[1]взл-пос.1 кв.15г'!F123+'[1]взл-пос.2 кв. '!F123+'[1]взл-пос.3 кв. '!F123+'[1]взл-пос.4 кв. '!F123</f>
        <v>0</v>
      </c>
      <c r="G123" s="58"/>
      <c r="H123" s="76">
        <v>0</v>
      </c>
      <c r="I123" s="59"/>
      <c r="J123" s="59"/>
    </row>
    <row r="124" spans="1:41" hidden="1" x14ac:dyDescent="0.25">
      <c r="A124" s="68"/>
      <c r="B124" s="71" t="s">
        <v>105</v>
      </c>
      <c r="C124" s="80" t="s">
        <v>33</v>
      </c>
      <c r="D124" s="56">
        <v>22</v>
      </c>
      <c r="E124" s="56"/>
      <c r="F124" s="74">
        <f>'[1]взл-пос.1 кв.15г'!F124+'[1]взл-пос.2 кв. '!F124+'[1]взл-пос.3 кв. '!F124+'[1]взл-пос.4 кв. '!F124</f>
        <v>20.9</v>
      </c>
      <c r="G124" s="105">
        <f>ROUND(F124/D124*100,1)-100</f>
        <v>-5</v>
      </c>
      <c r="H124" s="76">
        <v>0</v>
      </c>
      <c r="I124" s="76">
        <f>F124-D124</f>
        <v>-1.1000000000000014</v>
      </c>
      <c r="J124" s="59"/>
    </row>
    <row r="125" spans="1:41" hidden="1" x14ac:dyDescent="0.25">
      <c r="A125" s="68"/>
      <c r="B125" s="104" t="s">
        <v>182</v>
      </c>
      <c r="C125" s="80" t="s">
        <v>33</v>
      </c>
      <c r="D125" s="56">
        <v>54.3</v>
      </c>
      <c r="E125" s="56"/>
      <c r="F125" s="74">
        <f>'[1]взл-пос.1 кв.15г'!F125+'[1]взл-пос.2 кв. '!F125+'[1]взл-пос.3 кв. '!F125+'[1]взл-пос.4 кв. '!F125</f>
        <v>54.3</v>
      </c>
      <c r="G125" s="105">
        <f>ROUND(F125/D125*100,1)-100</f>
        <v>0</v>
      </c>
      <c r="H125" s="76">
        <f t="shared" si="8"/>
        <v>0</v>
      </c>
      <c r="I125" s="76"/>
      <c r="J125" s="59"/>
    </row>
    <row r="126" spans="1:41" hidden="1" x14ac:dyDescent="0.25">
      <c r="A126" s="68"/>
      <c r="B126" s="104" t="s">
        <v>183</v>
      </c>
      <c r="C126" s="80" t="s">
        <v>33</v>
      </c>
      <c r="D126" s="56">
        <v>3994.9</v>
      </c>
      <c r="E126" s="56">
        <f>ROUND(D126/4,1)</f>
        <v>998.7</v>
      </c>
      <c r="F126" s="74">
        <f>'[1]взл-пос.1 кв.15г'!F126+'[1]взл-пос.2 кв. '!F126+'[1]взл-пос.3 кв. '!F126+'[1]взл-пос.4 кв. '!F126</f>
        <v>3795.2000000000003</v>
      </c>
      <c r="G126" s="75">
        <f>ROUND(F126/D126*100,1)-100</f>
        <v>-5</v>
      </c>
      <c r="H126" s="76"/>
      <c r="I126" s="76">
        <f>F126-D126</f>
        <v>-199.69999999999982</v>
      </c>
      <c r="J126" s="59"/>
    </row>
    <row r="127" spans="1:41" hidden="1" x14ac:dyDescent="0.25">
      <c r="A127" s="68"/>
      <c r="B127" s="104" t="s">
        <v>184</v>
      </c>
      <c r="C127" s="80" t="s">
        <v>33</v>
      </c>
      <c r="D127" s="56">
        <v>655.9</v>
      </c>
      <c r="E127" s="56"/>
      <c r="F127" s="74">
        <f>'[1]взл-пос.1 кв.15г'!F127+'[1]взл-пос.2 кв. '!F127+'[1]взл-пос.3 кв. '!F127+'[1]взл-пос.4 кв. '!F127</f>
        <v>689.6</v>
      </c>
      <c r="G127" s="75">
        <f>ROUND(F127/D127*100,1)-100</f>
        <v>5.0999999999999943</v>
      </c>
      <c r="H127" s="76">
        <f t="shared" si="8"/>
        <v>33.700000000000045</v>
      </c>
      <c r="I127" s="76"/>
      <c r="J127" s="59"/>
    </row>
    <row r="128" spans="1:41" hidden="1" x14ac:dyDescent="0.25">
      <c r="A128" s="68"/>
      <c r="B128" s="71" t="s">
        <v>185</v>
      </c>
      <c r="C128" s="80" t="s">
        <v>33</v>
      </c>
      <c r="D128" s="56"/>
      <c r="E128" s="56"/>
      <c r="F128" s="74">
        <f>'[1]взл-пос.1 кв.15г'!F128+'[1]взл-пос.2 кв. '!F128+'[1]взл-пос.3 кв. '!F128+'[1]взл-пос.4 кв. '!F128</f>
        <v>0</v>
      </c>
      <c r="G128" s="58"/>
      <c r="H128" s="76">
        <f t="shared" si="8"/>
        <v>0</v>
      </c>
      <c r="I128" s="59"/>
      <c r="J128" s="59"/>
    </row>
    <row r="129" spans="1:10" hidden="1" x14ac:dyDescent="0.25">
      <c r="A129" s="68"/>
      <c r="B129" s="71" t="s">
        <v>186</v>
      </c>
      <c r="C129" s="80" t="s">
        <v>33</v>
      </c>
      <c r="D129" s="56">
        <v>0</v>
      </c>
      <c r="E129" s="56"/>
      <c r="F129" s="74">
        <f>'[1]взл-пос.1 кв.15г'!F129+'[1]взл-пос.2 кв. '!F129+'[1]взл-пос.3 кв. '!F129+'[1]взл-пос.4 кв. '!F129</f>
        <v>0</v>
      </c>
      <c r="G129" s="75"/>
      <c r="H129" s="76">
        <v>0</v>
      </c>
      <c r="I129" s="59"/>
      <c r="J129" s="59"/>
    </row>
    <row r="130" spans="1:10" hidden="1" x14ac:dyDescent="0.25">
      <c r="A130" s="68"/>
      <c r="B130" s="104" t="s">
        <v>123</v>
      </c>
      <c r="C130" s="80" t="s">
        <v>33</v>
      </c>
      <c r="D130" s="56">
        <v>7.4</v>
      </c>
      <c r="E130" s="56"/>
      <c r="F130" s="74">
        <f>'[1]взл-пос.1 кв.15г'!F130+'[1]взл-пос.2 кв. '!F130+'[1]взл-пос.3 кв. '!F130+'[1]взл-пос.4 кв. '!F130</f>
        <v>7.4</v>
      </c>
      <c r="G130" s="75">
        <f>ROUND(F130/D130*100,1)-100</f>
        <v>0</v>
      </c>
      <c r="H130" s="76">
        <f t="shared" si="8"/>
        <v>0</v>
      </c>
      <c r="I130" s="59"/>
      <c r="J130" s="59"/>
    </row>
    <row r="131" spans="1:10" hidden="1" x14ac:dyDescent="0.25">
      <c r="A131" s="68"/>
      <c r="B131" s="71" t="s">
        <v>187</v>
      </c>
      <c r="C131" s="80"/>
      <c r="D131" s="56">
        <v>15.3</v>
      </c>
      <c r="E131" s="56"/>
      <c r="F131" s="74">
        <f>'[1]взл-пос.1 кв.15г'!F131+'[1]взл-пос.2 кв. '!F131+'[1]взл-пос.3 кв. '!F131+'[1]взл-пос.4 кв. '!F131</f>
        <v>16</v>
      </c>
      <c r="G131" s="75">
        <f>ROUND(F131/D131*100,1)-100</f>
        <v>4.5999999999999943</v>
      </c>
      <c r="H131" s="76">
        <f t="shared" si="8"/>
        <v>0.69999999999999929</v>
      </c>
      <c r="I131" s="59"/>
      <c r="J131" s="59"/>
    </row>
    <row r="132" spans="1:10" hidden="1" x14ac:dyDescent="0.25">
      <c r="A132" s="68"/>
      <c r="B132" s="104" t="s">
        <v>117</v>
      </c>
      <c r="C132" s="80"/>
      <c r="D132" s="56">
        <v>648.6</v>
      </c>
      <c r="E132" s="56"/>
      <c r="F132" s="74">
        <f>'[1]взл-пос.1 кв.15г'!F132+'[1]взл-пос.2 кв. '!F132+'[1]взл-пос.3 кв. '!F132+'[1]взл-пос.4 кв. '!F132</f>
        <v>681.09999999999991</v>
      </c>
      <c r="G132" s="75">
        <f>ROUND(F132/D132*100,1)-100</f>
        <v>5</v>
      </c>
      <c r="H132" s="76">
        <f t="shared" si="8"/>
        <v>32.499999999999886</v>
      </c>
      <c r="I132" s="59"/>
      <c r="J132" s="83" t="s">
        <v>101</v>
      </c>
    </row>
    <row r="133" spans="1:10" hidden="1" x14ac:dyDescent="0.25">
      <c r="A133" s="68"/>
      <c r="B133" s="104" t="s">
        <v>188</v>
      </c>
      <c r="C133" s="80"/>
      <c r="D133" s="56">
        <v>0</v>
      </c>
      <c r="E133" s="56"/>
      <c r="F133" s="74">
        <f>'[1]взл-пос.1 кв.15г'!F133+'[1]взл-пос.2 кв. '!F133+'[1]взл-пос.3 кв. '!F133+'[1]взл-пос.4 кв. '!F133</f>
        <v>0</v>
      </c>
      <c r="G133" s="75"/>
      <c r="H133" s="76">
        <f t="shared" si="8"/>
        <v>0</v>
      </c>
      <c r="I133" s="76"/>
      <c r="J133" s="59"/>
    </row>
    <row r="134" spans="1:10" hidden="1" x14ac:dyDescent="0.25">
      <c r="A134" s="68"/>
      <c r="B134" s="71" t="s">
        <v>122</v>
      </c>
      <c r="C134" s="80"/>
      <c r="D134" s="56">
        <v>73.099999999999994</v>
      </c>
      <c r="E134" s="56">
        <f>ROUND(D134/4,1)</f>
        <v>18.3</v>
      </c>
      <c r="F134" s="74">
        <f>'[1]взл-пос.1 кв.15г'!F134+'[1]взл-пос.2 кв. '!F134+'[1]взл-пос.3 кв. '!F134+'[1]взл-пос.4 кв. '!F134</f>
        <v>69.400000000000006</v>
      </c>
      <c r="G134" s="105">
        <f>ROUND(F134/D134*100,1)-100</f>
        <v>-5.0999999999999943</v>
      </c>
      <c r="H134" s="76"/>
      <c r="I134" s="76">
        <f>F134-D134</f>
        <v>-3.6999999999999886</v>
      </c>
      <c r="J134" s="83"/>
    </row>
    <row r="135" spans="1:10" hidden="1" x14ac:dyDescent="0.25">
      <c r="A135" s="68"/>
      <c r="B135" s="104" t="s">
        <v>126</v>
      </c>
      <c r="C135" s="80"/>
      <c r="D135" s="56">
        <v>0</v>
      </c>
      <c r="E135" s="56"/>
      <c r="F135" s="74">
        <f>'[1]взл-пос.1 кв.15г'!F135+'[1]взл-пос.2 кв. '!F135+'[1]взл-пос.3 кв. '!F135+'[1]взл-пос.4 кв. '!F135</f>
        <v>0</v>
      </c>
      <c r="G135" s="58"/>
      <c r="H135" s="76"/>
      <c r="I135" s="76">
        <f>F135-D135</f>
        <v>0</v>
      </c>
      <c r="J135" s="59"/>
    </row>
    <row r="136" spans="1:10" hidden="1" x14ac:dyDescent="0.25">
      <c r="A136" s="68"/>
      <c r="B136" s="104" t="s">
        <v>189</v>
      </c>
      <c r="C136" s="80"/>
      <c r="D136" s="56">
        <v>32.9</v>
      </c>
      <c r="E136" s="56"/>
      <c r="F136" s="74">
        <f>'[1]взл-пос.1 кв.15г'!F136+'[1]взл-пос.2 кв. '!F136+'[1]взл-пос.3 кв. '!F136+'[1]взл-пос.4 кв. '!F136</f>
        <v>32.9</v>
      </c>
      <c r="G136" s="105">
        <f>ROUND(F136/D136*100,1)-100</f>
        <v>0</v>
      </c>
      <c r="H136" s="76">
        <v>0</v>
      </c>
      <c r="I136" s="76">
        <f>F136-D136</f>
        <v>0</v>
      </c>
      <c r="J136" s="59"/>
    </row>
    <row r="137" spans="1:10" hidden="1" x14ac:dyDescent="0.25">
      <c r="A137" s="68"/>
      <c r="B137" s="104" t="s">
        <v>190</v>
      </c>
      <c r="C137" s="80" t="s">
        <v>33</v>
      </c>
      <c r="D137" s="56"/>
      <c r="E137" s="56"/>
      <c r="F137" s="74">
        <f>'[1]взл-пос.1 кв.15г'!F137+'[1]взл-пос.2 кв. '!F137+'[1]взл-пос.3 кв. '!F137+'[1]взл-пос.4 кв. '!F137</f>
        <v>0</v>
      </c>
      <c r="G137" s="58"/>
      <c r="H137" s="76">
        <f t="shared" si="8"/>
        <v>0</v>
      </c>
      <c r="I137" s="59"/>
      <c r="J137" s="59"/>
    </row>
    <row r="138" spans="1:10" hidden="1" x14ac:dyDescent="0.25">
      <c r="A138" s="68"/>
      <c r="B138" s="104" t="s">
        <v>191</v>
      </c>
      <c r="C138" s="80"/>
      <c r="D138" s="56">
        <v>29.9</v>
      </c>
      <c r="E138" s="56"/>
      <c r="F138" s="74">
        <f>'[1]взл-пос.1 кв.15г'!F138+'[1]взл-пос.2 кв. '!F138+'[1]взл-пос.3 кв. '!F138+'[1]взл-пос.4 кв. '!F138</f>
        <v>29.9</v>
      </c>
      <c r="G138" s="105">
        <f>ROUND(F138/D138*100,1)-100</f>
        <v>0</v>
      </c>
      <c r="H138" s="76">
        <f t="shared" si="8"/>
        <v>0</v>
      </c>
      <c r="I138" s="76"/>
      <c r="J138" s="59"/>
    </row>
    <row r="139" spans="1:10" hidden="1" x14ac:dyDescent="0.25">
      <c r="A139" s="68"/>
      <c r="B139" s="71" t="s">
        <v>192</v>
      </c>
      <c r="C139" s="80"/>
      <c r="D139" s="56">
        <v>1243.5</v>
      </c>
      <c r="E139" s="56">
        <v>0</v>
      </c>
      <c r="F139" s="74">
        <f>'[1]взл-пос.1 кв.15г'!F139+'[1]взл-пос.2 кв. '!F139+'[1]взл-пос.3 кв. '!F139+'[1]взл-пос.4 кв. '!F139</f>
        <v>1181.3</v>
      </c>
      <c r="G139" s="58">
        <f>ROUND(F139/D139*100,1)-100</f>
        <v>-5</v>
      </c>
      <c r="H139" s="76"/>
      <c r="I139" s="76">
        <f>F139-D139</f>
        <v>-62.200000000000045</v>
      </c>
      <c r="J139" s="59"/>
    </row>
    <row r="140" spans="1:10" hidden="1" x14ac:dyDescent="0.25">
      <c r="A140" s="68"/>
      <c r="B140" s="104" t="s">
        <v>193</v>
      </c>
      <c r="C140" s="80"/>
      <c r="D140" s="56">
        <v>170</v>
      </c>
      <c r="E140" s="56"/>
      <c r="F140" s="74">
        <f>'[1]взл-пос.1 кв.15г'!F140+'[1]взл-пос.2 кв. '!F140+'[1]взл-пос.3 кв. '!F140+'[1]взл-пос.4 кв. '!F140</f>
        <v>178.4</v>
      </c>
      <c r="G140" s="106">
        <f>ROUND(F140/D140*100,1)-100</f>
        <v>4.9000000000000057</v>
      </c>
      <c r="H140" s="76">
        <f t="shared" si="8"/>
        <v>8.4000000000000057</v>
      </c>
      <c r="I140" s="107"/>
      <c r="J140" s="59"/>
    </row>
    <row r="141" spans="1:10" hidden="1" x14ac:dyDescent="0.25">
      <c r="A141" s="68"/>
      <c r="B141" s="104" t="s">
        <v>194</v>
      </c>
      <c r="C141" s="80"/>
      <c r="D141" s="56">
        <v>0</v>
      </c>
      <c r="E141" s="56"/>
      <c r="F141" s="74">
        <f>'[1]взл-пос.1 кв.15г'!F141+'[1]взл-пос.2 кв. '!F141+'[1]взл-пос.3 кв. '!F141+'[1]взл-пос.4 кв. '!F141</f>
        <v>0</v>
      </c>
      <c r="G141" s="75"/>
      <c r="H141" s="76"/>
      <c r="I141" s="76">
        <f>F141-D141</f>
        <v>0</v>
      </c>
      <c r="J141" s="59"/>
    </row>
    <row r="142" spans="1:10" hidden="1" x14ac:dyDescent="0.25">
      <c r="A142" s="68"/>
      <c r="B142" s="104" t="s">
        <v>124</v>
      </c>
      <c r="C142" s="80"/>
      <c r="D142" s="56">
        <v>0</v>
      </c>
      <c r="E142" s="56"/>
      <c r="F142" s="74">
        <f>'[1]взл-пос.1 кв.15г'!F142+'[1]взл-пос.2 кв. '!F142+'[1]взл-пос.3 кв. '!F142+'[1]взл-пос.4 кв. '!F142</f>
        <v>0</v>
      </c>
      <c r="G142" s="75"/>
      <c r="H142" s="76">
        <f t="shared" si="8"/>
        <v>0</v>
      </c>
      <c r="I142" s="76"/>
      <c r="J142" s="59"/>
    </row>
    <row r="143" spans="1:10" hidden="1" x14ac:dyDescent="0.25">
      <c r="A143" s="68"/>
      <c r="B143" s="104" t="s">
        <v>195</v>
      </c>
      <c r="C143" s="80"/>
      <c r="D143" s="56">
        <v>0</v>
      </c>
      <c r="E143" s="56"/>
      <c r="F143" s="74">
        <f>'[1]взл-пос.1 кв.15г'!F143+'[1]взл-пос.2 кв. '!F143+'[1]взл-пос.3 кв. '!F143+'[1]взл-пос.4 кв. '!F143</f>
        <v>0</v>
      </c>
      <c r="G143" s="99"/>
      <c r="H143" s="76"/>
      <c r="I143" s="76">
        <f>F143-D143</f>
        <v>0</v>
      </c>
      <c r="J143" s="83"/>
    </row>
    <row r="144" spans="1:10" hidden="1" x14ac:dyDescent="0.25">
      <c r="A144" s="68"/>
      <c r="B144" s="104" t="s">
        <v>196</v>
      </c>
      <c r="C144" s="80"/>
      <c r="D144" s="56">
        <v>707.1</v>
      </c>
      <c r="E144" s="56"/>
      <c r="F144" s="74">
        <f>'[1]взл-пос.1 кв.15г'!F144+'[1]взл-пос.2 кв. '!F144+'[1]взл-пос.3 кв. '!F144+'[1]взл-пос.4 кв. '!F144</f>
        <v>742.4</v>
      </c>
      <c r="G144" s="58">
        <f>ROUND(F144/D144*100,1)-100</f>
        <v>5</v>
      </c>
      <c r="H144" s="76">
        <f t="shared" si="8"/>
        <v>35.299999999999955</v>
      </c>
      <c r="I144" s="59"/>
      <c r="J144" s="59"/>
    </row>
    <row r="145" spans="1:15" s="67" customFormat="1" hidden="1" x14ac:dyDescent="0.25">
      <c r="A145" s="60"/>
      <c r="B145" s="108" t="s">
        <v>197</v>
      </c>
      <c r="C145" s="81" t="s">
        <v>24</v>
      </c>
      <c r="D145" s="98">
        <v>0</v>
      </c>
      <c r="E145" s="63">
        <f>ROUND(D145/4,1)</f>
        <v>0</v>
      </c>
      <c r="F145" s="74">
        <f>'[1]взл-пос.1 кв.15г'!F145+'[1]взл-пос.2 кв. '!F145+'[1]взл-пос.3 кв. '!F145+'[1]взл-пос.4 кв. '!F145</f>
        <v>0</v>
      </c>
      <c r="G145" s="58"/>
      <c r="H145" s="76"/>
      <c r="I145" s="76">
        <f>F145-D145</f>
        <v>0</v>
      </c>
      <c r="J145" s="83"/>
    </row>
    <row r="146" spans="1:15" x14ac:dyDescent="0.25">
      <c r="A146" s="109" t="s">
        <v>198</v>
      </c>
      <c r="B146" s="61" t="s">
        <v>199</v>
      </c>
      <c r="C146" s="80" t="s">
        <v>33</v>
      </c>
      <c r="D146" s="63">
        <f>D9+D81</f>
        <v>203957</v>
      </c>
      <c r="E146" s="63">
        <f>ROUND(D146/4,1)</f>
        <v>50989.3</v>
      </c>
      <c r="F146" s="63">
        <f>F9+F81</f>
        <v>206832.8</v>
      </c>
      <c r="G146" s="64">
        <f>ROUND(F146/D146*100,1)</f>
        <v>101.4</v>
      </c>
      <c r="H146" s="65">
        <f>H9+H81</f>
        <v>3745.7999999999911</v>
      </c>
      <c r="I146" s="65">
        <f>I9+I81</f>
        <v>-870</v>
      </c>
      <c r="J146" s="59"/>
    </row>
    <row r="147" spans="1:15" s="112" customFormat="1" x14ac:dyDescent="0.25">
      <c r="A147" s="110" t="s">
        <v>200</v>
      </c>
      <c r="B147" s="108" t="s">
        <v>201</v>
      </c>
      <c r="C147" s="81" t="s">
        <v>33</v>
      </c>
      <c r="D147" s="111">
        <f>D148-D146</f>
        <v>39137.799999999988</v>
      </c>
      <c r="E147" s="98">
        <f>ROUND(D147/4,1)</f>
        <v>9784.5</v>
      </c>
      <c r="F147" s="98">
        <f>F148-F146</f>
        <v>55572.700000000012</v>
      </c>
      <c r="G147" s="75">
        <f>ROUND(F147/D147*100,1)-100</f>
        <v>42</v>
      </c>
      <c r="H147" s="76">
        <f>F147-D147</f>
        <v>16434.900000000023</v>
      </c>
      <c r="I147" s="76"/>
      <c r="J147" s="83"/>
    </row>
    <row r="148" spans="1:15" x14ac:dyDescent="0.25">
      <c r="A148" s="109" t="s">
        <v>202</v>
      </c>
      <c r="B148" s="61" t="s">
        <v>203</v>
      </c>
      <c r="C148" s="80" t="s">
        <v>33</v>
      </c>
      <c r="D148" s="63">
        <v>243094.8</v>
      </c>
      <c r="E148" s="63">
        <f>ROUND(D148/4,1)</f>
        <v>60773.7</v>
      </c>
      <c r="F148" s="74">
        <f>'[1]взл-пос.1 кв.15г'!F148+'[1]взл-пос.2 кв. '!F148+'[1]взл-пос.3 кв. '!F148+'[1]взл-пос.4 кв. '!F148</f>
        <v>262405.5</v>
      </c>
      <c r="G148" s="75">
        <f>ROUND(F148/D148*100,1)</f>
        <v>107.9</v>
      </c>
      <c r="H148" s="76">
        <f>F148-D148</f>
        <v>19310.700000000012</v>
      </c>
      <c r="I148" s="76"/>
      <c r="J148" s="59"/>
    </row>
    <row r="149" spans="1:15" s="112" customFormat="1" x14ac:dyDescent="0.25">
      <c r="A149" s="110" t="s">
        <v>204</v>
      </c>
      <c r="B149" s="108" t="s">
        <v>205</v>
      </c>
      <c r="C149" s="113" t="s">
        <v>206</v>
      </c>
      <c r="D149" s="98">
        <v>208977.6</v>
      </c>
      <c r="E149" s="114">
        <f>ROUND(D149/4,)</f>
        <v>52244</v>
      </c>
      <c r="F149" s="115">
        <f>'[1]взл-пос.1 кв.15г'!F149+'[1]взл-пос.2 кв. '!F149+'[1]взл-пос.3 кв. '!F149+'[1]взл-пос.4 кв. '!F149</f>
        <v>225960.28000000003</v>
      </c>
      <c r="G149" s="75">
        <f>ROUND(F149/D149*100,1)</f>
        <v>108.1</v>
      </c>
      <c r="H149" s="76"/>
      <c r="I149" s="76"/>
      <c r="J149" s="83"/>
    </row>
    <row r="150" spans="1:15" ht="15.75" thickBot="1" x14ac:dyDescent="0.3">
      <c r="A150" s="68"/>
      <c r="B150" s="72"/>
      <c r="C150" s="116" t="s">
        <v>207</v>
      </c>
      <c r="D150" s="56"/>
      <c r="E150" s="56"/>
      <c r="F150" s="117"/>
      <c r="G150" s="58"/>
      <c r="H150" s="59"/>
      <c r="I150" s="59"/>
      <c r="J150" s="59"/>
    </row>
    <row r="151" spans="1:15" x14ac:dyDescent="0.25">
      <c r="A151" s="118" t="s">
        <v>208</v>
      </c>
      <c r="B151" s="119" t="s">
        <v>209</v>
      </c>
      <c r="C151" s="120" t="s">
        <v>210</v>
      </c>
      <c r="D151" s="121"/>
      <c r="E151" s="122"/>
      <c r="F151" s="123"/>
      <c r="G151" s="58"/>
      <c r="H151" s="59"/>
      <c r="I151" s="59"/>
      <c r="J151" s="59"/>
    </row>
    <row r="152" spans="1:15" x14ac:dyDescent="0.25">
      <c r="A152" s="118"/>
      <c r="B152" s="119" t="s">
        <v>211</v>
      </c>
      <c r="C152" s="120" t="s">
        <v>210</v>
      </c>
      <c r="D152" s="124">
        <v>1075</v>
      </c>
      <c r="E152" s="125"/>
      <c r="F152" s="123"/>
      <c r="G152" s="58"/>
      <c r="H152" s="59"/>
      <c r="I152" s="59"/>
      <c r="J152" s="59"/>
    </row>
    <row r="153" spans="1:15" x14ac:dyDescent="0.25">
      <c r="A153" s="118"/>
      <c r="B153" s="119" t="s">
        <v>212</v>
      </c>
      <c r="C153" s="120" t="s">
        <v>210</v>
      </c>
      <c r="D153" s="124">
        <v>1344</v>
      </c>
      <c r="E153" s="125"/>
      <c r="F153" s="123"/>
      <c r="G153" s="58"/>
      <c r="H153" s="59"/>
      <c r="I153" s="59"/>
      <c r="J153" s="59"/>
    </row>
    <row r="154" spans="1:15" x14ac:dyDescent="0.25">
      <c r="A154" s="118"/>
      <c r="B154" s="119" t="s">
        <v>213</v>
      </c>
      <c r="C154" s="120" t="s">
        <v>210</v>
      </c>
      <c r="D154" s="124">
        <v>1344</v>
      </c>
      <c r="E154" s="125"/>
      <c r="F154" s="123"/>
      <c r="G154" s="58"/>
      <c r="H154" s="59"/>
      <c r="I154" s="59"/>
      <c r="J154" s="59"/>
    </row>
    <row r="155" spans="1:15" x14ac:dyDescent="0.25">
      <c r="A155" s="126" t="s">
        <v>214</v>
      </c>
      <c r="B155" s="127" t="s">
        <v>215</v>
      </c>
      <c r="C155" s="128"/>
      <c r="D155" s="78"/>
      <c r="E155" s="53"/>
      <c r="F155" s="129"/>
      <c r="G155" s="58"/>
      <c r="H155" s="59"/>
      <c r="I155" s="59"/>
      <c r="J155" s="59"/>
    </row>
    <row r="156" spans="1:15" s="67" customFormat="1" x14ac:dyDescent="0.25">
      <c r="A156" s="126" t="s">
        <v>216</v>
      </c>
      <c r="B156" s="130" t="s">
        <v>217</v>
      </c>
      <c r="C156" s="131" t="s">
        <v>218</v>
      </c>
      <c r="D156" s="62">
        <f>D158+D159</f>
        <v>83.41</v>
      </c>
      <c r="E156" s="62"/>
      <c r="F156" s="132">
        <f>F158+F159</f>
        <v>83.41</v>
      </c>
      <c r="G156" s="75">
        <f>F156/D156*100</f>
        <v>100</v>
      </c>
      <c r="H156" s="76"/>
      <c r="I156" s="76"/>
      <c r="J156" s="66"/>
      <c r="K156" s="133"/>
      <c r="L156" s="133"/>
      <c r="M156" s="133"/>
      <c r="N156" s="133"/>
      <c r="O156" s="133"/>
    </row>
    <row r="157" spans="1:15" x14ac:dyDescent="0.25">
      <c r="A157" s="59"/>
      <c r="B157" s="127" t="s">
        <v>65</v>
      </c>
      <c r="C157" s="134"/>
      <c r="D157" s="73"/>
      <c r="E157" s="73"/>
      <c r="F157" s="135"/>
      <c r="G157" s="58"/>
      <c r="H157" s="59"/>
      <c r="I157" s="59"/>
      <c r="J157" s="59"/>
      <c r="K157" s="136"/>
      <c r="L157" s="136"/>
      <c r="M157" s="136"/>
      <c r="N157" s="136"/>
      <c r="O157" s="136"/>
    </row>
    <row r="158" spans="1:15" x14ac:dyDescent="0.25">
      <c r="A158" s="59" t="s">
        <v>219</v>
      </c>
      <c r="B158" s="127" t="s">
        <v>220</v>
      </c>
      <c r="C158" s="137" t="s">
        <v>218</v>
      </c>
      <c r="D158" s="73">
        <v>75.5</v>
      </c>
      <c r="E158" s="73"/>
      <c r="F158" s="135">
        <v>75.5</v>
      </c>
      <c r="G158" s="75">
        <f>F158/D158*100</f>
        <v>100</v>
      </c>
      <c r="H158" s="76"/>
      <c r="I158" s="76"/>
      <c r="J158" s="59"/>
      <c r="K158" s="136"/>
      <c r="L158" s="136"/>
      <c r="M158" s="136"/>
      <c r="N158" s="136"/>
      <c r="O158" s="136"/>
    </row>
    <row r="159" spans="1:15" x14ac:dyDescent="0.25">
      <c r="A159" s="59" t="s">
        <v>221</v>
      </c>
      <c r="B159" s="127" t="s">
        <v>222</v>
      </c>
      <c r="C159" s="137" t="s">
        <v>218</v>
      </c>
      <c r="D159" s="73">
        <v>7.91</v>
      </c>
      <c r="E159" s="73"/>
      <c r="F159" s="135">
        <v>7.91</v>
      </c>
      <c r="G159" s="75">
        <f>F159/D159*100</f>
        <v>100</v>
      </c>
      <c r="H159" s="76"/>
      <c r="I159" s="76"/>
      <c r="J159" s="59"/>
      <c r="K159" s="136"/>
      <c r="L159" s="136"/>
      <c r="M159" s="136"/>
      <c r="N159" s="136"/>
      <c r="O159" s="136"/>
    </row>
    <row r="160" spans="1:15" x14ac:dyDescent="0.25">
      <c r="A160" s="59" t="s">
        <v>223</v>
      </c>
      <c r="B160" s="127" t="s">
        <v>224</v>
      </c>
      <c r="C160" s="137" t="s">
        <v>210</v>
      </c>
      <c r="D160" s="138">
        <f>((D22+D84)/12)/D156*1000</f>
        <v>82426.767374015908</v>
      </c>
      <c r="E160" s="138"/>
      <c r="F160" s="139">
        <f>(F22+F84)/12/F156*1000</f>
        <v>84621.847899932065</v>
      </c>
      <c r="G160" s="75">
        <f>F160/D160*100</f>
        <v>102.66306758817298</v>
      </c>
      <c r="H160" s="76"/>
      <c r="I160" s="76"/>
      <c r="J160" s="59"/>
      <c r="K160" s="136"/>
      <c r="L160" s="136"/>
      <c r="M160" s="136"/>
      <c r="N160" s="136"/>
      <c r="O160" s="136"/>
    </row>
    <row r="161" spans="1:15" x14ac:dyDescent="0.25">
      <c r="A161" s="59"/>
      <c r="B161" s="127" t="s">
        <v>65</v>
      </c>
      <c r="C161" s="134"/>
      <c r="D161" s="78"/>
      <c r="E161" s="138"/>
      <c r="F161" s="129"/>
      <c r="G161" s="58"/>
      <c r="H161" s="59"/>
      <c r="I161" s="59"/>
      <c r="J161" s="59"/>
      <c r="K161" s="136"/>
      <c r="L161" s="136"/>
      <c r="M161" s="136"/>
      <c r="N161" s="136"/>
      <c r="O161" s="136"/>
    </row>
    <row r="162" spans="1:15" x14ac:dyDescent="0.25">
      <c r="A162" s="59" t="s">
        <v>225</v>
      </c>
      <c r="B162" s="127" t="s">
        <v>220</v>
      </c>
      <c r="C162" s="137" t="s">
        <v>210</v>
      </c>
      <c r="D162" s="78">
        <f>ROUND(D22/12/D158*1000,0)</f>
        <v>79130</v>
      </c>
      <c r="E162" s="53"/>
      <c r="F162" s="129">
        <f>ROUND(F22/12/F158*1000,0)</f>
        <v>81545</v>
      </c>
      <c r="G162" s="75">
        <f>F162/D162*100</f>
        <v>103.05193984582333</v>
      </c>
      <c r="H162" s="76"/>
      <c r="I162" s="76"/>
      <c r="J162" s="59"/>
      <c r="K162" s="136"/>
      <c r="L162" s="136"/>
      <c r="M162" s="136"/>
      <c r="N162" s="136"/>
      <c r="O162" s="136"/>
    </row>
    <row r="163" spans="1:15" x14ac:dyDescent="0.25">
      <c r="A163" s="59" t="s">
        <v>226</v>
      </c>
      <c r="B163" s="127" t="s">
        <v>222</v>
      </c>
      <c r="C163" s="137" t="s">
        <v>210</v>
      </c>
      <c r="D163" s="78">
        <f>ROUND(D84/12/D159*1000,0)</f>
        <v>113890</v>
      </c>
      <c r="E163" s="53"/>
      <c r="F163" s="129">
        <f>ROUND(F84/12/F159*1000,0)</f>
        <v>113989</v>
      </c>
      <c r="G163" s="75">
        <f>F163/D163*100</f>
        <v>100.08692598120994</v>
      </c>
      <c r="H163" s="76"/>
      <c r="I163" s="76"/>
      <c r="J163" s="59"/>
      <c r="K163" s="136"/>
      <c r="L163" s="136"/>
      <c r="M163" s="136"/>
      <c r="N163" s="136"/>
      <c r="O163" s="136"/>
    </row>
    <row r="164" spans="1:15" s="67" customFormat="1" hidden="1" x14ac:dyDescent="0.25">
      <c r="A164" s="66" t="s">
        <v>227</v>
      </c>
      <c r="B164" s="130" t="s">
        <v>228</v>
      </c>
      <c r="C164" s="140"/>
      <c r="D164" s="87"/>
      <c r="E164" s="61"/>
      <c r="F164" s="141"/>
      <c r="G164" s="58"/>
      <c r="H164" s="59"/>
      <c r="I164" s="59"/>
      <c r="J164" s="66"/>
      <c r="K164" s="133"/>
      <c r="L164" s="133"/>
      <c r="M164" s="133"/>
      <c r="N164" s="133"/>
      <c r="O164" s="133"/>
    </row>
    <row r="165" spans="1:15" hidden="1" x14ac:dyDescent="0.25">
      <c r="A165" s="59"/>
      <c r="B165" s="127" t="s">
        <v>229</v>
      </c>
      <c r="C165" s="137" t="s">
        <v>24</v>
      </c>
      <c r="D165" s="78"/>
      <c r="E165" s="53"/>
      <c r="F165" s="129"/>
      <c r="G165" s="58"/>
      <c r="H165" s="59"/>
      <c r="I165" s="59"/>
      <c r="J165" s="59"/>
      <c r="K165" s="136"/>
      <c r="L165" s="136"/>
      <c r="M165" s="136"/>
      <c r="N165" s="136"/>
      <c r="O165" s="136"/>
    </row>
    <row r="166" spans="1:15" s="67" customFormat="1" hidden="1" x14ac:dyDescent="0.25">
      <c r="A166" s="66" t="s">
        <v>230</v>
      </c>
      <c r="B166" s="130" t="s">
        <v>231</v>
      </c>
      <c r="C166" s="140"/>
      <c r="D166" s="87"/>
      <c r="E166" s="61"/>
      <c r="F166" s="141"/>
      <c r="G166" s="58"/>
      <c r="H166" s="59"/>
      <c r="I166" s="59"/>
      <c r="J166" s="66"/>
      <c r="K166" s="133"/>
      <c r="L166" s="133"/>
      <c r="M166" s="133"/>
      <c r="N166" s="133"/>
      <c r="O166" s="133"/>
    </row>
    <row r="167" spans="1:15" hidden="1" x14ac:dyDescent="0.25">
      <c r="A167" s="59"/>
      <c r="B167" s="127" t="s">
        <v>232</v>
      </c>
      <c r="C167" s="52"/>
      <c r="D167" s="78"/>
      <c r="E167" s="53"/>
      <c r="F167" s="129"/>
      <c r="G167" s="58"/>
      <c r="H167" s="59"/>
      <c r="I167" s="59"/>
      <c r="J167" s="59"/>
      <c r="K167" s="136"/>
      <c r="L167" s="136"/>
      <c r="M167" s="136"/>
      <c r="N167" s="136"/>
      <c r="O167" s="136"/>
    </row>
    <row r="168" spans="1:15" hidden="1" x14ac:dyDescent="0.25">
      <c r="A168" s="59"/>
      <c r="B168" s="127" t="s">
        <v>233</v>
      </c>
      <c r="C168" s="142" t="s">
        <v>24</v>
      </c>
      <c r="D168" s="78"/>
      <c r="E168" s="53"/>
      <c r="F168" s="129"/>
      <c r="G168" s="58"/>
      <c r="H168" s="59"/>
      <c r="I168" s="59"/>
      <c r="J168" s="59"/>
      <c r="K168" s="136"/>
      <c r="L168" s="136"/>
      <c r="M168" s="136"/>
      <c r="N168" s="136"/>
      <c r="O168" s="136"/>
    </row>
    <row r="169" spans="1:15" s="67" customFormat="1" hidden="1" x14ac:dyDescent="0.25">
      <c r="A169" s="66" t="s">
        <v>234</v>
      </c>
      <c r="B169" s="130" t="s">
        <v>235</v>
      </c>
      <c r="C169" s="143"/>
      <c r="D169" s="87"/>
      <c r="E169" s="61"/>
      <c r="F169" s="141"/>
      <c r="G169" s="58"/>
      <c r="H169" s="59"/>
      <c r="I169" s="59"/>
      <c r="J169" s="66"/>
      <c r="K169" s="133"/>
      <c r="L169" s="133"/>
      <c r="M169" s="133"/>
      <c r="N169" s="133"/>
      <c r="O169" s="133"/>
    </row>
    <row r="170" spans="1:15" hidden="1" x14ac:dyDescent="0.25">
      <c r="A170" s="59"/>
      <c r="B170" s="127" t="s">
        <v>236</v>
      </c>
      <c r="C170" s="142" t="s">
        <v>24</v>
      </c>
      <c r="D170" s="73"/>
      <c r="E170" s="73"/>
      <c r="F170" s="135"/>
      <c r="G170" s="75"/>
      <c r="H170" s="76"/>
      <c r="I170" s="76"/>
      <c r="J170" s="59"/>
    </row>
    <row r="171" spans="1:15" hidden="1" x14ac:dyDescent="0.25">
      <c r="A171" s="59"/>
      <c r="B171" s="127" t="s">
        <v>65</v>
      </c>
      <c r="C171" s="142"/>
      <c r="D171" s="78"/>
      <c r="E171" s="53"/>
      <c r="F171" s="129"/>
      <c r="G171" s="58"/>
      <c r="H171" s="59"/>
      <c r="I171" s="59"/>
      <c r="J171" s="59"/>
    </row>
    <row r="172" spans="1:15" hidden="1" x14ac:dyDescent="0.25">
      <c r="A172" s="59" t="s">
        <v>237</v>
      </c>
      <c r="B172" s="127" t="s">
        <v>238</v>
      </c>
      <c r="C172" s="142" t="s">
        <v>24</v>
      </c>
      <c r="D172" s="73"/>
      <c r="E172" s="73"/>
      <c r="F172" s="144"/>
      <c r="G172" s="58"/>
      <c r="H172" s="59"/>
      <c r="I172" s="59"/>
      <c r="J172" s="59"/>
    </row>
    <row r="173" spans="1:15" hidden="1" x14ac:dyDescent="0.25">
      <c r="A173" s="59" t="s">
        <v>239</v>
      </c>
      <c r="B173" s="127" t="s">
        <v>47</v>
      </c>
      <c r="C173" s="142" t="s">
        <v>24</v>
      </c>
      <c r="D173" s="73"/>
      <c r="E173" s="73"/>
      <c r="F173" s="144"/>
      <c r="G173" s="58"/>
      <c r="H173" s="59"/>
      <c r="I173" s="59"/>
      <c r="J173" s="59"/>
    </row>
    <row r="174" spans="1:15" ht="15.75" hidden="1" thickBot="1" x14ac:dyDescent="0.3">
      <c r="A174" s="145" t="s">
        <v>240</v>
      </c>
      <c r="B174" s="146" t="s">
        <v>50</v>
      </c>
      <c r="C174" s="147" t="s">
        <v>24</v>
      </c>
      <c r="D174" s="148"/>
      <c r="E174" s="148"/>
      <c r="F174" s="149"/>
      <c r="G174" s="58"/>
      <c r="H174" s="145"/>
      <c r="I174" s="145"/>
      <c r="J174" s="145"/>
    </row>
    <row r="175" spans="1:15" x14ac:dyDescent="0.25">
      <c r="E175" s="101"/>
    </row>
    <row r="177" spans="1:8" x14ac:dyDescent="0.25">
      <c r="D177" s="18"/>
    </row>
    <row r="179" spans="1:8" hidden="1" x14ac:dyDescent="0.25">
      <c r="B179" s="150" t="s">
        <v>241</v>
      </c>
      <c r="C179" s="150"/>
      <c r="D179" s="150"/>
      <c r="E179" s="150"/>
    </row>
    <row r="180" spans="1:8" hidden="1" x14ac:dyDescent="0.25">
      <c r="B180" s="151" t="s">
        <v>242</v>
      </c>
      <c r="C180" s="151"/>
      <c r="D180" s="151"/>
      <c r="E180" s="151"/>
      <c r="F180" s="150" t="s">
        <v>243</v>
      </c>
    </row>
    <row r="181" spans="1:8" hidden="1" x14ac:dyDescent="0.25">
      <c r="B181" s="151"/>
      <c r="C181" s="151"/>
      <c r="D181" s="151"/>
      <c r="E181" s="151"/>
      <c r="F181" s="150"/>
    </row>
    <row r="182" spans="1:8" hidden="1" x14ac:dyDescent="0.25">
      <c r="B182" s="150" t="s">
        <v>244</v>
      </c>
      <c r="C182" s="150"/>
      <c r="D182" s="150"/>
      <c r="E182" s="150"/>
      <c r="F182" s="150"/>
    </row>
    <row r="183" spans="1:8" hidden="1" x14ac:dyDescent="0.25">
      <c r="B183" s="150" t="s">
        <v>245</v>
      </c>
      <c r="G183" s="150" t="s">
        <v>246</v>
      </c>
      <c r="H183" s="150"/>
    </row>
    <row r="185" spans="1:8" x14ac:dyDescent="0.25">
      <c r="B185" s="152"/>
    </row>
    <row r="186" spans="1:8" x14ac:dyDescent="0.25">
      <c r="B186" s="152"/>
    </row>
    <row r="190" spans="1:8" hidden="1" x14ac:dyDescent="0.25">
      <c r="A190" s="18" t="s">
        <v>247</v>
      </c>
    </row>
    <row r="191" spans="1:8" hidden="1" x14ac:dyDescent="0.25">
      <c r="A191" s="18" t="s">
        <v>248</v>
      </c>
    </row>
  </sheetData>
  <mergeCells count="1">
    <mergeCell ref="H4:I4"/>
  </mergeCells>
  <pageMargins left="0.7" right="0.7" top="0.75" bottom="0.75" header="0.3" footer="0.3"/>
  <ignoredErrors>
    <ignoredError sqref="G9:G12 G20 G31 G47:H47 G82:H108 G146 G114:G145 G1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7"/>
  <sheetViews>
    <sheetView workbookViewId="0">
      <selection activeCell="T154" sqref="T154"/>
    </sheetView>
  </sheetViews>
  <sheetFormatPr defaultRowHeight="15" x14ac:dyDescent="0.25"/>
  <cols>
    <col min="1" max="1" width="5.28515625" style="18" customWidth="1"/>
    <col min="2" max="2" width="41.7109375" style="18" customWidth="1"/>
    <col min="3" max="3" width="9.42578125" style="154" customWidth="1"/>
    <col min="4" max="4" width="9" style="18" bestFit="1" customWidth="1"/>
    <col min="5" max="5" width="11.140625" style="18" customWidth="1"/>
    <col min="6" max="6" width="10.85546875" style="18" customWidth="1"/>
    <col min="7" max="15" width="0" style="18" hidden="1" customWidth="1"/>
    <col min="16" max="16" width="70.85546875" style="18" hidden="1" customWidth="1"/>
    <col min="17" max="17" width="0.140625" style="18" hidden="1" customWidth="1"/>
    <col min="18" max="18" width="8.85546875" style="18" customWidth="1"/>
    <col min="19" max="19" width="7.7109375" style="18" customWidth="1"/>
    <col min="20" max="20" width="76.5703125" style="18" customWidth="1"/>
    <col min="21" max="16384" width="9.140625" style="18"/>
  </cols>
  <sheetData>
    <row r="1" spans="1:22" ht="18" x14ac:dyDescent="0.25">
      <c r="A1" s="1" t="s">
        <v>249</v>
      </c>
      <c r="B1" s="1"/>
      <c r="C1" s="2"/>
      <c r="D1" s="1"/>
      <c r="E1" s="153"/>
      <c r="F1" s="6"/>
    </row>
    <row r="2" spans="1:22" ht="18" x14ac:dyDescent="0.25">
      <c r="A2" s="1" t="s">
        <v>1</v>
      </c>
      <c r="B2" s="1"/>
      <c r="C2" s="2"/>
      <c r="D2" s="1"/>
      <c r="E2" s="153"/>
      <c r="F2" s="6"/>
    </row>
    <row r="3" spans="1:22" ht="15.75" thickBot="1" x14ac:dyDescent="0.3"/>
    <row r="4" spans="1:22" x14ac:dyDescent="0.25">
      <c r="A4" s="155"/>
      <c r="B4" s="155"/>
      <c r="C4" s="156" t="s">
        <v>3</v>
      </c>
      <c r="D4" s="156" t="s">
        <v>250</v>
      </c>
      <c r="E4" s="156" t="s">
        <v>6</v>
      </c>
      <c r="F4" s="13" t="s">
        <v>251</v>
      </c>
      <c r="G4" s="129"/>
      <c r="H4" s="53"/>
      <c r="I4" s="53"/>
      <c r="J4" s="53"/>
      <c r="K4" s="53"/>
      <c r="L4" s="53"/>
      <c r="M4" s="53"/>
      <c r="N4" s="53"/>
      <c r="O4" s="53"/>
      <c r="P4" s="53"/>
      <c r="Q4" s="58"/>
      <c r="R4" s="157" t="s">
        <v>252</v>
      </c>
      <c r="S4" s="158"/>
      <c r="T4" s="10"/>
    </row>
    <row r="5" spans="1:22" ht="15.75" thickBot="1" x14ac:dyDescent="0.3">
      <c r="A5" s="159" t="s">
        <v>2</v>
      </c>
      <c r="B5" s="160" t="s">
        <v>9</v>
      </c>
      <c r="C5" s="26" t="s">
        <v>10</v>
      </c>
      <c r="D5" s="26" t="s">
        <v>253</v>
      </c>
      <c r="E5" s="26" t="s">
        <v>13</v>
      </c>
      <c r="F5" s="23" t="s">
        <v>14</v>
      </c>
      <c r="G5" s="129"/>
      <c r="H5" s="53"/>
      <c r="I5" s="53"/>
      <c r="J5" s="53"/>
      <c r="K5" s="53"/>
      <c r="L5" s="53"/>
      <c r="M5" s="53"/>
      <c r="N5" s="53"/>
      <c r="O5" s="53"/>
      <c r="P5" s="53"/>
      <c r="Q5" s="58"/>
      <c r="R5" s="161"/>
      <c r="S5" s="162"/>
      <c r="T5" s="20" t="s">
        <v>20</v>
      </c>
    </row>
    <row r="6" spans="1:22" ht="15.75" thickBot="1" x14ac:dyDescent="0.3">
      <c r="A6" s="163" t="s">
        <v>254</v>
      </c>
      <c r="B6" s="163"/>
      <c r="C6" s="164"/>
      <c r="D6" s="164" t="s">
        <v>17</v>
      </c>
      <c r="E6" s="165" t="s">
        <v>19</v>
      </c>
      <c r="F6" s="166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9"/>
      <c r="R6" s="170" t="s">
        <v>15</v>
      </c>
      <c r="S6" s="171" t="s">
        <v>16</v>
      </c>
      <c r="T6" s="172"/>
    </row>
    <row r="7" spans="1:22" s="178" customFormat="1" ht="12" thickBot="1" x14ac:dyDescent="0.25">
      <c r="A7" s="173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>
        <v>7</v>
      </c>
      <c r="S7" s="176">
        <v>8</v>
      </c>
      <c r="T7" s="177">
        <v>9</v>
      </c>
    </row>
    <row r="8" spans="1:22" x14ac:dyDescent="0.25">
      <c r="A8" s="179" t="s">
        <v>21</v>
      </c>
      <c r="B8" s="180" t="s">
        <v>22</v>
      </c>
      <c r="C8" s="179"/>
      <c r="D8" s="125"/>
      <c r="E8" s="181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82"/>
      <c r="T8" s="183"/>
    </row>
    <row r="9" spans="1:22" x14ac:dyDescent="0.25">
      <c r="A9" s="53"/>
      <c r="B9" s="184" t="s">
        <v>23</v>
      </c>
      <c r="C9" s="54" t="s">
        <v>24</v>
      </c>
      <c r="D9" s="61">
        <f>SUM(D11,D20,D25,D26,D31)</f>
        <v>98177.9</v>
      </c>
      <c r="E9" s="61">
        <f>SUM(E11,E20,E25,E26,E31)</f>
        <v>102983.8</v>
      </c>
      <c r="F9" s="61">
        <f>ROUND(E9/D9*100,1)-100</f>
        <v>4.9000000000000057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3">
        <f>SUM(R11,R20,R25,R26,R31)</f>
        <v>4809.899999999996</v>
      </c>
      <c r="S9" s="92">
        <f>SUM(S11,S20,S25,S26,S31)</f>
        <v>-4.0000000000000089</v>
      </c>
      <c r="T9" s="59"/>
    </row>
    <row r="10" spans="1:22" x14ac:dyDescent="0.25">
      <c r="A10" s="53"/>
      <c r="B10" s="53" t="s">
        <v>25</v>
      </c>
      <c r="C10" s="54"/>
      <c r="D10" s="82"/>
      <c r="E10" s="57"/>
      <c r="F10" s="108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8"/>
      <c r="T10" s="59"/>
    </row>
    <row r="11" spans="1:22" x14ac:dyDescent="0.25">
      <c r="A11" s="185" t="s">
        <v>26</v>
      </c>
      <c r="B11" s="61" t="s">
        <v>27</v>
      </c>
      <c r="C11" s="54" t="s">
        <v>24</v>
      </c>
      <c r="D11" s="61">
        <f>SUM(D13:D17)</f>
        <v>3881</v>
      </c>
      <c r="E11" s="63">
        <f>SUM(E13:E19)</f>
        <v>4074.8999999999996</v>
      </c>
      <c r="F11" s="63">
        <f>ROUND(E11/D11*100,1)-100</f>
        <v>5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3">
        <f>SUM(R13:R19)</f>
        <v>193.89999999999995</v>
      </c>
      <c r="S11" s="92">
        <f>SUM(S13:S19)</f>
        <v>0</v>
      </c>
      <c r="T11" s="59"/>
    </row>
    <row r="12" spans="1:22" x14ac:dyDescent="0.25">
      <c r="A12" s="186"/>
      <c r="B12" s="69" t="s">
        <v>25</v>
      </c>
      <c r="C12" s="70"/>
      <c r="D12" s="53"/>
      <c r="E12" s="71"/>
      <c r="F12" s="98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8"/>
      <c r="T12" s="59"/>
    </row>
    <row r="13" spans="1:22" x14ac:dyDescent="0.25">
      <c r="A13" s="53" t="s">
        <v>28</v>
      </c>
      <c r="B13" s="72" t="s">
        <v>29</v>
      </c>
      <c r="C13" s="54" t="s">
        <v>24</v>
      </c>
      <c r="D13" s="53">
        <v>520.29999999999995</v>
      </c>
      <c r="E13" s="90">
        <f>'[1]обесп.без 1 кв 15г '!F13+'[1]обес.без.2 кв. '!F13+'[1]обес.без.3 кв. '!F13+'[1]обес.без.4 кв. '!F13</f>
        <v>546.29999999999995</v>
      </c>
      <c r="F13" s="98">
        <f>ROUND(E13/D13*100,1)-100</f>
        <v>5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6">
        <f>E13-D13</f>
        <v>26</v>
      </c>
      <c r="S13" s="58"/>
      <c r="T13" s="83" t="s">
        <v>255</v>
      </c>
    </row>
    <row r="14" spans="1:22" hidden="1" x14ac:dyDescent="0.25">
      <c r="A14" s="53" t="s">
        <v>31</v>
      </c>
      <c r="B14" s="53" t="s">
        <v>32</v>
      </c>
      <c r="C14" s="80" t="s">
        <v>33</v>
      </c>
      <c r="D14" s="53">
        <v>0</v>
      </c>
      <c r="E14" s="90">
        <f>'[1]обесп.без 1 кв 15г '!F14+'[1]обес.без.2 кв. '!F14+'[1]обес.без.3 кв. '!F14+'[1]обес.без.4 кв. '!F14</f>
        <v>0</v>
      </c>
      <c r="F14" s="98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6">
        <f t="shared" ref="R14:R19" si="0">E14-D14</f>
        <v>0</v>
      </c>
      <c r="S14" s="58"/>
      <c r="T14" s="59"/>
    </row>
    <row r="15" spans="1:22" x14ac:dyDescent="0.25">
      <c r="A15" s="53" t="s">
        <v>31</v>
      </c>
      <c r="B15" s="53" t="s">
        <v>34</v>
      </c>
      <c r="C15" s="80" t="s">
        <v>33</v>
      </c>
      <c r="D15" s="53">
        <v>593.79999999999995</v>
      </c>
      <c r="E15" s="90">
        <f>'[1]обесп.без 1 кв 15г '!F15+'[1]обес.без.2 кв. '!F15+'[1]обес.без.3 кв. '!F15+'[1]обес.без.4 кв. '!F15</f>
        <v>623.5</v>
      </c>
      <c r="F15" s="98">
        <f>ROUND(E15/D15*100,1)-100</f>
        <v>5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6">
        <f t="shared" si="0"/>
        <v>29.700000000000045</v>
      </c>
      <c r="S15" s="58"/>
      <c r="T15" s="59" t="s">
        <v>256</v>
      </c>
      <c r="V15" s="154"/>
    </row>
    <row r="16" spans="1:22" x14ac:dyDescent="0.25">
      <c r="A16" s="53" t="s">
        <v>36</v>
      </c>
      <c r="B16" s="53" t="s">
        <v>37</v>
      </c>
      <c r="C16" s="80" t="s">
        <v>33</v>
      </c>
      <c r="D16" s="53">
        <v>132.30000000000001</v>
      </c>
      <c r="E16" s="90">
        <f>'[1]обесп.без 1 кв 15г '!F16+'[1]обес.без.2 кв. '!F16+'[1]обес.без.3 кв. '!F16+'[1]обес.без.4 кв. '!F16</f>
        <v>138.9</v>
      </c>
      <c r="F16" s="98">
        <f>ROUND(E16/D16*100,1)-100</f>
        <v>5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6">
        <f t="shared" si="0"/>
        <v>6.5999999999999943</v>
      </c>
      <c r="S16" s="58"/>
      <c r="T16" s="59" t="s">
        <v>73</v>
      </c>
    </row>
    <row r="17" spans="1:20" x14ac:dyDescent="0.25">
      <c r="A17" s="187" t="s">
        <v>38</v>
      </c>
      <c r="B17" s="72" t="s">
        <v>39</v>
      </c>
      <c r="C17" s="80" t="s">
        <v>33</v>
      </c>
      <c r="D17" s="53">
        <v>2634.6</v>
      </c>
      <c r="E17" s="90">
        <f>'[1]обесп.без 1 кв 15г '!F17+'[1]обес.без.2 кв. '!F17+'[1]обес.без.3 кв. '!F17+'[1]обес.без.4 кв. '!F17</f>
        <v>2766.2</v>
      </c>
      <c r="F17" s="98">
        <f>ROUND(E17/D17*100,1)-100</f>
        <v>5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6">
        <f t="shared" si="0"/>
        <v>131.59999999999991</v>
      </c>
      <c r="S17" s="58"/>
      <c r="T17" s="59" t="s">
        <v>73</v>
      </c>
    </row>
    <row r="18" spans="1:20" x14ac:dyDescent="0.25">
      <c r="A18" s="187" t="s">
        <v>40</v>
      </c>
      <c r="B18" s="72" t="s">
        <v>41</v>
      </c>
      <c r="C18" s="80"/>
      <c r="D18" s="53">
        <v>0</v>
      </c>
      <c r="E18" s="90">
        <f>'[1]обесп.без 1 кв 15г '!F18+'[1]обес.без.2 кв. '!F18+'[1]обес.без.3 кв. '!F18+'[1]обес.без.4 кв. '!F18</f>
        <v>0</v>
      </c>
      <c r="F18" s="98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6">
        <f t="shared" si="0"/>
        <v>0</v>
      </c>
      <c r="S18" s="58"/>
      <c r="T18" s="59"/>
    </row>
    <row r="19" spans="1:20" x14ac:dyDescent="0.25">
      <c r="A19" s="187" t="s">
        <v>42</v>
      </c>
      <c r="B19" s="72" t="s">
        <v>43</v>
      </c>
      <c r="C19" s="80"/>
      <c r="D19" s="53">
        <v>0</v>
      </c>
      <c r="E19" s="90">
        <f>'[1]обесп.без 1 кв 15г '!F19+'[1]обес.без.2 кв. '!F19+'[1]обес.без.3 кв. '!F19+'[1]обес.без.4 кв. '!F19</f>
        <v>0</v>
      </c>
      <c r="F19" s="98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6">
        <f t="shared" si="0"/>
        <v>0</v>
      </c>
      <c r="S19" s="58"/>
      <c r="T19" s="59"/>
    </row>
    <row r="20" spans="1:20" x14ac:dyDescent="0.25">
      <c r="A20" s="188" t="s">
        <v>44</v>
      </c>
      <c r="B20" s="45" t="s">
        <v>45</v>
      </c>
      <c r="C20" s="80" t="s">
        <v>24</v>
      </c>
      <c r="D20" s="61">
        <f>SUM(D22:D23)</f>
        <v>65868.800000000003</v>
      </c>
      <c r="E20" s="63">
        <f>SUM(E22:E23)</f>
        <v>69162.2</v>
      </c>
      <c r="F20" s="63">
        <f t="shared" ref="F20:F28" si="1">ROUND(E20/D20*100,1)-100</f>
        <v>5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3">
        <f>SUM(R22:R23)</f>
        <v>3293.399999999996</v>
      </c>
      <c r="S20" s="92">
        <f>SUM(S22:S23)</f>
        <v>0</v>
      </c>
      <c r="T20" s="59"/>
    </row>
    <row r="21" spans="1:20" x14ac:dyDescent="0.25">
      <c r="A21" s="186"/>
      <c r="B21" s="69" t="s">
        <v>25</v>
      </c>
      <c r="C21" s="80"/>
      <c r="D21" s="53"/>
      <c r="E21" s="71"/>
      <c r="F21" s="98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8"/>
      <c r="T21" s="59"/>
    </row>
    <row r="22" spans="1:20" x14ac:dyDescent="0.25">
      <c r="A22" s="53" t="s">
        <v>46</v>
      </c>
      <c r="B22" s="72" t="s">
        <v>47</v>
      </c>
      <c r="C22" s="80" t="s">
        <v>33</v>
      </c>
      <c r="D22" s="56">
        <v>59514</v>
      </c>
      <c r="E22" s="90">
        <f>'[1]обесп.без 1 кв 15г '!F22+'[1]обес.без.2 кв. '!F22+'[1]обес.без.3 кв. '!F22+'[1]обес.без.4 кв. '!F22</f>
        <v>62489.7</v>
      </c>
      <c r="F22" s="98">
        <f>ROUND(E22/D22*100,1)-100</f>
        <v>5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6">
        <f>E22-D22</f>
        <v>2975.6999999999971</v>
      </c>
      <c r="S22" s="75"/>
      <c r="T22" s="83" t="s">
        <v>139</v>
      </c>
    </row>
    <row r="23" spans="1:20" x14ac:dyDescent="0.25">
      <c r="A23" s="53" t="s">
        <v>49</v>
      </c>
      <c r="B23" s="72" t="s">
        <v>50</v>
      </c>
      <c r="C23" s="80" t="s">
        <v>33</v>
      </c>
      <c r="D23" s="53">
        <v>6354.8</v>
      </c>
      <c r="E23" s="90">
        <f>'[1]обесп.без 1 кв 15г '!F23+'[1]обес.без.2 кв. '!F23+'[1]обес.без.3 кв. '!F23+'[1]обес.без.4 кв. '!F23</f>
        <v>6672.4999999999991</v>
      </c>
      <c r="F23" s="98">
        <f t="shared" si="1"/>
        <v>5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6">
        <f>E23-D23</f>
        <v>317.69999999999891</v>
      </c>
      <c r="S23" s="75"/>
      <c r="T23" s="59" t="s">
        <v>51</v>
      </c>
    </row>
    <row r="24" spans="1:20" s="67" customFormat="1" ht="12.75" x14ac:dyDescent="0.2">
      <c r="A24" s="189" t="s">
        <v>52</v>
      </c>
      <c r="B24" s="61" t="s">
        <v>53</v>
      </c>
      <c r="C24" s="84"/>
      <c r="D24" s="61"/>
      <c r="E24" s="85"/>
      <c r="F24" s="98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92"/>
      <c r="T24" s="66"/>
    </row>
    <row r="25" spans="1:20" s="67" customFormat="1" ht="12.75" x14ac:dyDescent="0.2">
      <c r="A25" s="61"/>
      <c r="B25" s="61" t="s">
        <v>54</v>
      </c>
      <c r="C25" s="81" t="s">
        <v>24</v>
      </c>
      <c r="D25" s="61">
        <v>24428.1</v>
      </c>
      <c r="E25" s="190">
        <f>'[1]обесп.без 1 кв 15г '!F25+'[1]обес.без.2 кв. '!F25+'[1]обес.без.3 кв. '!F25+'[1]обес.без.4 кв. '!F25</f>
        <v>25650.799999999999</v>
      </c>
      <c r="F25" s="63">
        <f t="shared" si="1"/>
        <v>5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3">
        <f>E25-D25</f>
        <v>1222.7000000000007</v>
      </c>
      <c r="S25" s="92"/>
      <c r="T25" s="83" t="s">
        <v>257</v>
      </c>
    </row>
    <row r="26" spans="1:20" x14ac:dyDescent="0.25">
      <c r="A26" s="185" t="s">
        <v>56</v>
      </c>
      <c r="B26" s="45" t="s">
        <v>57</v>
      </c>
      <c r="C26" s="80" t="s">
        <v>24</v>
      </c>
      <c r="D26" s="61">
        <f>SUM(D28:D30)</f>
        <v>62.5</v>
      </c>
      <c r="E26" s="63">
        <f>SUM(E28:E30)</f>
        <v>59.599999999999994</v>
      </c>
      <c r="F26" s="61">
        <f t="shared" si="1"/>
        <v>-4.5999999999999943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3">
        <f>SUM(R28:R30)</f>
        <v>0</v>
      </c>
      <c r="S26" s="64">
        <f>SUM(S28:S30)</f>
        <v>-2.9000000000000057</v>
      </c>
      <c r="T26" s="59"/>
    </row>
    <row r="27" spans="1:20" x14ac:dyDescent="0.25">
      <c r="A27" s="186"/>
      <c r="B27" s="69" t="s">
        <v>25</v>
      </c>
      <c r="C27" s="191"/>
      <c r="D27" s="53"/>
      <c r="E27" s="90"/>
      <c r="F27" s="108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8"/>
      <c r="T27" s="59"/>
    </row>
    <row r="28" spans="1:20" x14ac:dyDescent="0.25">
      <c r="A28" s="186" t="s">
        <v>58</v>
      </c>
      <c r="B28" s="72" t="s">
        <v>59</v>
      </c>
      <c r="C28" s="80" t="s">
        <v>33</v>
      </c>
      <c r="D28" s="53">
        <v>62.5</v>
      </c>
      <c r="E28" s="90">
        <f>'[1]обесп.без 1 кв 15г '!F28+'[1]обес.без.2 кв. '!F28+'[1]обес.без.3 кв. '!F28+'[1]обес.без.4 кв. '!F28</f>
        <v>59.599999999999994</v>
      </c>
      <c r="F28" s="108">
        <f t="shared" si="1"/>
        <v>-4.5999999999999943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6"/>
      <c r="S28" s="75">
        <f>E28-D28</f>
        <v>-2.9000000000000057</v>
      </c>
      <c r="T28" s="83" t="s">
        <v>258</v>
      </c>
    </row>
    <row r="29" spans="1:20" x14ac:dyDescent="0.25">
      <c r="A29" s="186" t="s">
        <v>60</v>
      </c>
      <c r="B29" s="72" t="s">
        <v>61</v>
      </c>
      <c r="C29" s="80"/>
      <c r="D29" s="53"/>
      <c r="E29" s="71"/>
      <c r="F29" s="108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8"/>
      <c r="T29" s="59"/>
    </row>
    <row r="30" spans="1:20" x14ac:dyDescent="0.25">
      <c r="A30" s="186"/>
      <c r="B30" s="72" t="s">
        <v>62</v>
      </c>
      <c r="C30" s="80" t="s">
        <v>33</v>
      </c>
      <c r="D30" s="53"/>
      <c r="E30" s="71"/>
      <c r="F30" s="108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8"/>
      <c r="T30" s="59"/>
    </row>
    <row r="31" spans="1:20" x14ac:dyDescent="0.25">
      <c r="A31" s="185" t="s">
        <v>63</v>
      </c>
      <c r="B31" s="45" t="s">
        <v>64</v>
      </c>
      <c r="C31" s="80" t="s">
        <v>24</v>
      </c>
      <c r="D31" s="61">
        <f>SUM(D33:D47)</f>
        <v>3937.5</v>
      </c>
      <c r="E31" s="63">
        <f>SUM(E33:E47)</f>
        <v>4036.3</v>
      </c>
      <c r="F31" s="61">
        <f>ROUND(E31/D31*100,1)-100</f>
        <v>2.5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3">
        <f>SUM(R33:R47)</f>
        <v>99.900000000000034</v>
      </c>
      <c r="S31" s="92">
        <f>SUM(S33:S47)</f>
        <v>-1.1000000000000032</v>
      </c>
      <c r="T31" s="59"/>
    </row>
    <row r="32" spans="1:20" x14ac:dyDescent="0.25">
      <c r="A32" s="186"/>
      <c r="B32" s="69" t="s">
        <v>65</v>
      </c>
      <c r="C32" s="191"/>
      <c r="D32" s="53"/>
      <c r="E32" s="74"/>
      <c r="F32" s="108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8"/>
      <c r="T32" s="59"/>
    </row>
    <row r="33" spans="1:20" x14ac:dyDescent="0.25">
      <c r="A33" s="186" t="s">
        <v>66</v>
      </c>
      <c r="B33" s="72" t="s">
        <v>67</v>
      </c>
      <c r="C33" s="80" t="s">
        <v>33</v>
      </c>
      <c r="D33" s="53">
        <v>203.6</v>
      </c>
      <c r="E33" s="90">
        <f>'[1]обесп.без 1 кв 15г '!F33+'[1]обес.без.2 кв. '!F33+'[1]обес.без.3 кв. '!F33+'[1]обес.без.4 кв. '!F33</f>
        <v>205.7</v>
      </c>
      <c r="F33" s="108">
        <f>ROUND(E33/D33*100,1)-100</f>
        <v>1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6">
        <f>E33-D33</f>
        <v>2.0999999999999943</v>
      </c>
      <c r="S33" s="75"/>
      <c r="T33" s="83" t="s">
        <v>255</v>
      </c>
    </row>
    <row r="34" spans="1:20" x14ac:dyDescent="0.25">
      <c r="A34" s="186" t="s">
        <v>68</v>
      </c>
      <c r="B34" s="72" t="s">
        <v>69</v>
      </c>
      <c r="C34" s="80" t="s">
        <v>33</v>
      </c>
      <c r="D34" s="53">
        <v>846.5</v>
      </c>
      <c r="E34" s="90">
        <f>'[1]обесп.без 1 кв 15г '!F34+'[1]обес.без.2 кв. '!F34+'[1]обес.без.3 кв. '!F34+'[1]обес.без.4 кв. '!F34</f>
        <v>846.5</v>
      </c>
      <c r="F34" s="108">
        <f>ROUND(E34/D34*100,1)-100</f>
        <v>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6"/>
      <c r="S34" s="58"/>
      <c r="T34" s="59"/>
    </row>
    <row r="35" spans="1:20" x14ac:dyDescent="0.25">
      <c r="A35" s="186" t="s">
        <v>71</v>
      </c>
      <c r="B35" s="72" t="s">
        <v>72</v>
      </c>
      <c r="C35" s="80" t="s">
        <v>33</v>
      </c>
      <c r="D35" s="53">
        <v>3</v>
      </c>
      <c r="E35" s="74">
        <f>'[1]обесп.без 1 кв 15г '!F35+'[1]обес.без.2 кв. '!F35+'[1]обес.без.3 кв. '!F35+'[1]обес.без.4 кв. '!F35</f>
        <v>3</v>
      </c>
      <c r="F35" s="108">
        <f>ROUND(E35/D35*100,1)-100</f>
        <v>0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6">
        <f t="shared" ref="R35:R80" si="2">E35-D35</f>
        <v>0</v>
      </c>
      <c r="S35" s="58"/>
      <c r="T35" s="59"/>
    </row>
    <row r="36" spans="1:20" x14ac:dyDescent="0.25">
      <c r="A36" s="186" t="s">
        <v>74</v>
      </c>
      <c r="B36" s="72" t="s">
        <v>75</v>
      </c>
      <c r="C36" s="80" t="s">
        <v>33</v>
      </c>
      <c r="D36" s="53">
        <v>0</v>
      </c>
      <c r="E36" s="90">
        <f>'[1]обесп.без 1 кв 15г '!F36+'[1]обес.без.2 кв. '!F36+'[1]обес.без.3 кв. '!F36+'[1]обес.без.4 кв. '!F36</f>
        <v>0</v>
      </c>
      <c r="F36" s="108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6">
        <f t="shared" si="2"/>
        <v>0</v>
      </c>
      <c r="S36" s="58"/>
      <c r="T36" s="59"/>
    </row>
    <row r="37" spans="1:20" x14ac:dyDescent="0.25">
      <c r="A37" s="186" t="s">
        <v>76</v>
      </c>
      <c r="B37" s="72" t="s">
        <v>77</v>
      </c>
      <c r="C37" s="80" t="s">
        <v>33</v>
      </c>
      <c r="D37" s="53">
        <v>0</v>
      </c>
      <c r="E37" s="90">
        <f>'[1]обесп.без 1 кв 15г '!F37+'[1]обес.без.2 кв. '!F37+'[1]обес.без.3 кв. '!F37+'[1]обес.без.4 кв. '!F37</f>
        <v>0</v>
      </c>
      <c r="F37" s="108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6">
        <f t="shared" si="2"/>
        <v>0</v>
      </c>
      <c r="S37" s="58"/>
      <c r="T37" s="59"/>
    </row>
    <row r="38" spans="1:20" x14ac:dyDescent="0.25">
      <c r="A38" s="186" t="s">
        <v>71</v>
      </c>
      <c r="B38" s="72" t="s">
        <v>78</v>
      </c>
      <c r="C38" s="80" t="s">
        <v>33</v>
      </c>
      <c r="D38" s="53">
        <v>11.3</v>
      </c>
      <c r="E38" s="90">
        <f>'[1]обесп.без 1 кв 15г '!F38+'[1]обес.без.2 кв. '!F38+'[1]обес.без.3 кв. '!F38+'[1]обес.без.4 кв. '!F38</f>
        <v>10.7</v>
      </c>
      <c r="F38" s="114">
        <f>ROUND(E38/D38*100,1)-100</f>
        <v>-5.2999999999999972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6"/>
      <c r="S38" s="75">
        <f>E38-D38</f>
        <v>-0.60000000000000142</v>
      </c>
      <c r="T38" s="59" t="s">
        <v>35</v>
      </c>
    </row>
    <row r="39" spans="1:20" x14ac:dyDescent="0.25">
      <c r="A39" s="186" t="s">
        <v>259</v>
      </c>
      <c r="B39" s="72" t="s">
        <v>80</v>
      </c>
      <c r="C39" s="80" t="s">
        <v>33</v>
      </c>
      <c r="D39" s="53">
        <v>0</v>
      </c>
      <c r="E39" s="90">
        <f>'[1]обесп.без 1 кв 15г '!F39+'[1]обес.без.2 кв. '!F39+'[1]обес.без.3 кв. '!F39+'[1]обес.без.4 кв. '!F39</f>
        <v>0</v>
      </c>
      <c r="F39" s="108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6">
        <f t="shared" si="2"/>
        <v>0</v>
      </c>
      <c r="S39" s="58"/>
      <c r="T39" s="59"/>
    </row>
    <row r="40" spans="1:20" x14ac:dyDescent="0.25">
      <c r="A40" s="186" t="s">
        <v>74</v>
      </c>
      <c r="B40" s="72" t="s">
        <v>81</v>
      </c>
      <c r="C40" s="80" t="s">
        <v>33</v>
      </c>
      <c r="D40" s="53"/>
      <c r="E40" s="90">
        <f>'[1]обесп.без 1 кв 15г '!F40+'[1]обес.без.2 кв. '!F40+'[1]обес.без.3 кв. '!F40+'[1]обес.без.4 кв. '!F40</f>
        <v>0</v>
      </c>
      <c r="F40" s="108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6">
        <f t="shared" si="2"/>
        <v>0</v>
      </c>
      <c r="S40" s="58"/>
      <c r="T40" s="59"/>
    </row>
    <row r="41" spans="1:20" x14ac:dyDescent="0.25">
      <c r="A41" s="192" t="s">
        <v>83</v>
      </c>
      <c r="B41" s="72" t="s">
        <v>84</v>
      </c>
      <c r="C41" s="80" t="s">
        <v>33</v>
      </c>
      <c r="D41" s="53">
        <v>0</v>
      </c>
      <c r="E41" s="90">
        <f>'[1]обесп.без 1 кв 15г '!F41+'[1]обес.без.2 кв. '!F41+'[1]обес.без.3 кв. '!F41+'[1]обес.без.4 кв. '!F41</f>
        <v>0</v>
      </c>
      <c r="F41" s="108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6">
        <f t="shared" si="2"/>
        <v>0</v>
      </c>
      <c r="S41" s="58"/>
      <c r="T41" s="59"/>
    </row>
    <row r="42" spans="1:20" x14ac:dyDescent="0.25">
      <c r="A42" s="53" t="s">
        <v>85</v>
      </c>
      <c r="B42" s="72" t="s">
        <v>86</v>
      </c>
      <c r="C42" s="80" t="s">
        <v>33</v>
      </c>
      <c r="D42" s="53">
        <v>0</v>
      </c>
      <c r="E42" s="90">
        <f>'[1]обесп.без 1 кв 15г '!F42+'[1]обес.без.2 кв. '!F42+'[1]обес.без.3 кв. '!F42+'[1]обес.без.4 кв. '!F42</f>
        <v>0</v>
      </c>
      <c r="F42" s="108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6">
        <f t="shared" si="2"/>
        <v>0</v>
      </c>
      <c r="S42" s="58"/>
      <c r="T42" s="59"/>
    </row>
    <row r="43" spans="1:20" x14ac:dyDescent="0.25">
      <c r="A43" s="53" t="s">
        <v>87</v>
      </c>
      <c r="B43" s="72" t="s">
        <v>88</v>
      </c>
      <c r="C43" s="80" t="s">
        <v>33</v>
      </c>
      <c r="D43" s="53">
        <v>0</v>
      </c>
      <c r="E43" s="90">
        <f>'[1]обесп.без 1 кв 15г '!F43+'[1]обес.без.2 кв. '!F43+'[1]обес.без.3 кв. '!F43+'[1]обес.без.4 кв. '!F43</f>
        <v>0</v>
      </c>
      <c r="F43" s="108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6">
        <f t="shared" si="2"/>
        <v>0</v>
      </c>
      <c r="S43" s="58"/>
      <c r="T43" s="59"/>
    </row>
    <row r="44" spans="1:20" x14ac:dyDescent="0.25">
      <c r="A44" s="53" t="s">
        <v>89</v>
      </c>
      <c r="B44" s="72" t="s">
        <v>90</v>
      </c>
      <c r="C44" s="80" t="s">
        <v>33</v>
      </c>
      <c r="D44" s="53">
        <v>0</v>
      </c>
      <c r="E44" s="90">
        <f>'[1]обесп.без 1 кв 15г '!F44+'[1]обес.без.2 кв. '!F44+'[1]обес.без.3 кв. '!F44+'[1]обес.без.4 кв. '!F44</f>
        <v>0</v>
      </c>
      <c r="F44" s="108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6">
        <f t="shared" si="2"/>
        <v>0</v>
      </c>
      <c r="S44" s="58"/>
      <c r="T44" s="59"/>
    </row>
    <row r="45" spans="1:20" x14ac:dyDescent="0.25">
      <c r="A45" s="53" t="s">
        <v>91</v>
      </c>
      <c r="B45" s="72" t="s">
        <v>92</v>
      </c>
      <c r="C45" s="80" t="s">
        <v>33</v>
      </c>
      <c r="D45" s="53">
        <v>20.6</v>
      </c>
      <c r="E45" s="90">
        <f>'[1]обесп.без 1 кв 15г '!F45+'[1]обес.без.2 кв. '!F45+'[1]обес.без.3 кв. '!F45+'[1]обес.без.4 кв. '!F45</f>
        <v>21.6</v>
      </c>
      <c r="F45" s="108">
        <f>ROUND(E45/D45*100,1)-100</f>
        <v>4.9000000000000057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6">
        <f>E45-D45</f>
        <v>1</v>
      </c>
      <c r="S45" s="75"/>
      <c r="T45" s="83" t="s">
        <v>255</v>
      </c>
    </row>
    <row r="46" spans="1:20" x14ac:dyDescent="0.25">
      <c r="A46" s="53" t="s">
        <v>93</v>
      </c>
      <c r="B46" s="72" t="s">
        <v>94</v>
      </c>
      <c r="C46" s="80"/>
      <c r="D46" s="53"/>
      <c r="E46" s="90">
        <f>'[1]обесп.без 1 кв 15г '!F46+'[1]обес.без.2 кв. '!F46+'[1]обес.без.3 кв. '!F46+'[1]обес.без.4 кв. '!F46</f>
        <v>0</v>
      </c>
      <c r="F46" s="108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6">
        <f t="shared" si="2"/>
        <v>0</v>
      </c>
      <c r="S46" s="58"/>
      <c r="T46" s="59"/>
    </row>
    <row r="47" spans="1:20" x14ac:dyDescent="0.25">
      <c r="A47" s="53" t="s">
        <v>95</v>
      </c>
      <c r="B47" s="45" t="s">
        <v>260</v>
      </c>
      <c r="C47" s="80" t="s">
        <v>24</v>
      </c>
      <c r="D47" s="95">
        <f>SUM(D48:D80)</f>
        <v>2852.5000000000005</v>
      </c>
      <c r="E47" s="90">
        <f>'[1]обесп.без 1 кв 15г '!F47+'[1]обес.без.2 кв. '!F47+'[1]обес.без.3 кв. '!F47+'[1]обес.без.4 кв. '!F47</f>
        <v>2948.8</v>
      </c>
      <c r="F47" s="56">
        <f>SUM(F48:F80)</f>
        <v>45.3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6">
        <f>SUM(R48:R80)</f>
        <v>96.80000000000004</v>
      </c>
      <c r="S47" s="75">
        <f>SUM(S48:S80)</f>
        <v>-0.50000000000000178</v>
      </c>
      <c r="T47" s="59" t="s">
        <v>261</v>
      </c>
    </row>
    <row r="48" spans="1:20" x14ac:dyDescent="0.25">
      <c r="A48" s="53"/>
      <c r="B48" s="97" t="s">
        <v>98</v>
      </c>
      <c r="C48" s="80" t="s">
        <v>33</v>
      </c>
      <c r="D48" s="53">
        <v>4.7</v>
      </c>
      <c r="E48" s="90">
        <f>'[1]обесп.без 1 кв 15г '!F48+'[1]обес.без.2 кв. '!F48+'[1]обес.без.3 кв. '!F48+'[1]обес.без.4 кв. '!F48</f>
        <v>4.8</v>
      </c>
      <c r="F48" s="108">
        <f>ROUND(E48/D48*100,1)-100</f>
        <v>2.0999999999999943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6">
        <f>E48-D48</f>
        <v>9.9999999999999645E-2</v>
      </c>
      <c r="S48" s="75"/>
      <c r="T48" s="59"/>
    </row>
    <row r="49" spans="1:20" x14ac:dyDescent="0.25">
      <c r="A49" s="53"/>
      <c r="B49" s="97" t="s">
        <v>100</v>
      </c>
      <c r="C49" s="80" t="s">
        <v>33</v>
      </c>
      <c r="D49" s="53">
        <v>39.1</v>
      </c>
      <c r="E49" s="90">
        <f>'[1]обесп.без 1 кв 15г '!F49+'[1]обес.без.2 кв. '!F49+'[1]обес.без.3 кв. '!F49+'[1]обес.без.4 кв. '!F49</f>
        <v>41</v>
      </c>
      <c r="F49" s="108">
        <f>ROUND(E49/D49*100,1)-100</f>
        <v>4.9000000000000057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6">
        <f>E49-D49</f>
        <v>1.8999999999999986</v>
      </c>
      <c r="S49" s="75"/>
      <c r="T49" s="59"/>
    </row>
    <row r="50" spans="1:20" x14ac:dyDescent="0.25">
      <c r="A50" s="53"/>
      <c r="B50" s="97" t="s">
        <v>262</v>
      </c>
      <c r="C50" s="80" t="s">
        <v>33</v>
      </c>
      <c r="D50" s="53">
        <v>16.7</v>
      </c>
      <c r="E50" s="90">
        <f>'[1]обесп.без 1 кв 15г '!F50+'[1]обес.без.2 кв. '!F50+'[1]обес.без.3 кв. '!F50+'[1]обес.без.4 кв. '!F50</f>
        <v>16.7</v>
      </c>
      <c r="F50" s="108">
        <f>ROUND(E50/D50*100,1)-100</f>
        <v>0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6">
        <f t="shared" si="2"/>
        <v>0</v>
      </c>
      <c r="S50" s="58"/>
      <c r="T50" s="59"/>
    </row>
    <row r="51" spans="1:20" x14ac:dyDescent="0.25">
      <c r="A51" s="53"/>
      <c r="B51" s="97" t="s">
        <v>103</v>
      </c>
      <c r="C51" s="80" t="s">
        <v>33</v>
      </c>
      <c r="D51" s="53">
        <v>5.9</v>
      </c>
      <c r="E51" s="90">
        <f>'[1]обесп.без 1 кв 15г '!F51+'[1]обес.без.2 кв. '!F51+'[1]обес.без.3 кв. '!F51+'[1]обес.без.4 кв. '!F51</f>
        <v>6.1000000000000005</v>
      </c>
      <c r="F51" s="108">
        <f>ROUND(E51/D51*100,1)-100</f>
        <v>3.4000000000000057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6">
        <f t="shared" si="2"/>
        <v>0.20000000000000018</v>
      </c>
      <c r="S51" s="58"/>
      <c r="T51" s="59"/>
    </row>
    <row r="52" spans="1:20" x14ac:dyDescent="0.25">
      <c r="A52" s="53"/>
      <c r="B52" s="97" t="s">
        <v>118</v>
      </c>
      <c r="C52" s="80"/>
      <c r="D52" s="53">
        <v>0</v>
      </c>
      <c r="E52" s="90">
        <f>'[1]обесп.без 1 кв 15г '!F52+'[1]обес.без.2 кв. '!F52+'[1]обес.без.3 кв. '!F52+'[1]обес.без.4 кв. '!F52</f>
        <v>0</v>
      </c>
      <c r="F52" s="108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6">
        <f t="shared" si="2"/>
        <v>0</v>
      </c>
      <c r="S52" s="58"/>
      <c r="T52" s="59"/>
    </row>
    <row r="53" spans="1:20" x14ac:dyDescent="0.25">
      <c r="A53" s="53"/>
      <c r="B53" s="97" t="s">
        <v>105</v>
      </c>
      <c r="C53" s="80" t="s">
        <v>33</v>
      </c>
      <c r="D53" s="53">
        <v>6.2</v>
      </c>
      <c r="E53" s="90">
        <f>'[1]обесп.без 1 кв 15г '!F53+'[1]обес.без.2 кв. '!F53+'[1]обес.без.3 кв. '!F53+'[1]обес.без.4 кв. '!F53</f>
        <v>6.5</v>
      </c>
      <c r="F53" s="108">
        <f>ROUND(E53/D53*100,1)-100</f>
        <v>4.7999999999999972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6">
        <f t="shared" si="2"/>
        <v>0.29999999999999982</v>
      </c>
      <c r="S53" s="58"/>
      <c r="T53" s="59"/>
    </row>
    <row r="54" spans="1:20" x14ac:dyDescent="0.25">
      <c r="A54" s="53"/>
      <c r="B54" s="97" t="s">
        <v>263</v>
      </c>
      <c r="C54" s="80" t="s">
        <v>33</v>
      </c>
      <c r="D54" s="53">
        <v>248</v>
      </c>
      <c r="E54" s="90">
        <f>'[1]обесп.без 1 кв 15г '!F54+'[1]обес.без.2 кв. '!F54+'[1]обес.без.3 кв. '!F54+'[1]обес.без.4 кв. '!F54</f>
        <v>260.3</v>
      </c>
      <c r="F54" s="108">
        <f>ROUND(E54/D54*100,1)-100</f>
        <v>5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6">
        <f>E54-D54</f>
        <v>12.300000000000011</v>
      </c>
      <c r="S54" s="75"/>
      <c r="T54" s="59"/>
    </row>
    <row r="55" spans="1:20" x14ac:dyDescent="0.25">
      <c r="A55" s="53"/>
      <c r="B55" s="97" t="s">
        <v>264</v>
      </c>
      <c r="C55" s="80"/>
      <c r="D55" s="53">
        <v>80.400000000000006</v>
      </c>
      <c r="E55" s="90">
        <f>'[1]обесп.без 1 кв 15г '!F55+'[1]обес.без.2 кв. '!F55+'[1]обес.без.3 кв. '!F55+'[1]обес.без.4 кв. '!F55</f>
        <v>80.400000000000006</v>
      </c>
      <c r="F55" s="108">
        <f>ROUND(E55/D55*100,1)-100</f>
        <v>0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6">
        <f t="shared" si="2"/>
        <v>0</v>
      </c>
      <c r="S55" s="58"/>
      <c r="T55" s="59"/>
    </row>
    <row r="56" spans="1:20" x14ac:dyDescent="0.25">
      <c r="A56" s="53"/>
      <c r="B56" s="97" t="s">
        <v>265</v>
      </c>
      <c r="C56" s="80" t="s">
        <v>33</v>
      </c>
      <c r="D56" s="53">
        <v>0</v>
      </c>
      <c r="E56" s="90">
        <f>'[1]обесп.без 1 кв 15г '!F56+'[1]обес.без.2 кв. '!F56+'[1]обес.без.3 кв. '!F56+'[1]обес.без.4 кв. '!F56</f>
        <v>0</v>
      </c>
      <c r="F56" s="108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6">
        <f t="shared" si="2"/>
        <v>0</v>
      </c>
      <c r="S56" s="58"/>
      <c r="T56" s="59"/>
    </row>
    <row r="57" spans="1:20" x14ac:dyDescent="0.25">
      <c r="A57" s="53"/>
      <c r="B57" s="97" t="s">
        <v>109</v>
      </c>
      <c r="C57" s="80" t="s">
        <v>33</v>
      </c>
      <c r="D57" s="53">
        <v>81.8</v>
      </c>
      <c r="E57" s="90">
        <f>'[1]обесп.без 1 кв 15г '!F57+'[1]обес.без.2 кв. '!F57+'[1]обес.без.3 кв. '!F57+'[1]обес.без.4 кв. '!F57</f>
        <v>81.800000000000011</v>
      </c>
      <c r="F57" s="108">
        <f>ROUND(E57/D57*100,1)-100</f>
        <v>0</v>
      </c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6"/>
      <c r="S57" s="75">
        <f>E57-D57</f>
        <v>0</v>
      </c>
      <c r="T57" s="59"/>
    </row>
    <row r="58" spans="1:20" x14ac:dyDescent="0.25">
      <c r="A58" s="53"/>
      <c r="B58" s="97" t="s">
        <v>110</v>
      </c>
      <c r="C58" s="80" t="s">
        <v>33</v>
      </c>
      <c r="D58" s="53">
        <v>585.9</v>
      </c>
      <c r="E58" s="90">
        <f>'[1]обесп.без 1 кв 15г '!F58+'[1]обес.без.2 кв. '!F58+'[1]обес.без.3 кв. '!F58+'[1]обес.без.4 кв. '!F58</f>
        <v>615.00000000000011</v>
      </c>
      <c r="F58" s="108">
        <f>ROUND(E58/D58*100,1)-100</f>
        <v>5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6">
        <f>E58-D58</f>
        <v>29.100000000000136</v>
      </c>
      <c r="S58" s="75"/>
      <c r="T58" s="59"/>
    </row>
    <row r="59" spans="1:20" x14ac:dyDescent="0.25">
      <c r="A59" s="53"/>
      <c r="B59" s="97" t="s">
        <v>266</v>
      </c>
      <c r="C59" s="80" t="s">
        <v>33</v>
      </c>
      <c r="D59" s="53">
        <v>0</v>
      </c>
      <c r="E59" s="90">
        <f>'[1]обесп.без 1 кв 15г '!F59+'[1]обес.без.2 кв. '!F59+'[1]обес.без.3 кв. '!F59+'[1]обес.без.4 кв. '!F59</f>
        <v>0</v>
      </c>
      <c r="F59" s="108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6">
        <f t="shared" si="2"/>
        <v>0</v>
      </c>
      <c r="S59" s="58"/>
      <c r="T59" s="59"/>
    </row>
    <row r="60" spans="1:20" x14ac:dyDescent="0.25">
      <c r="A60" s="53"/>
      <c r="B60" s="97" t="s">
        <v>267</v>
      </c>
      <c r="C60" s="80" t="s">
        <v>33</v>
      </c>
      <c r="D60" s="53">
        <v>0</v>
      </c>
      <c r="E60" s="90">
        <f>'[1]обесп.без 1 кв 15г '!F60+'[1]обес.без.2 кв. '!F60+'[1]обес.без.3 кв. '!F60+'[1]обес.без.4 кв. '!F60</f>
        <v>0</v>
      </c>
      <c r="F60" s="108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6">
        <f t="shared" si="2"/>
        <v>0</v>
      </c>
      <c r="S60" s="58"/>
      <c r="T60" s="59"/>
    </row>
    <row r="61" spans="1:20" x14ac:dyDescent="0.25">
      <c r="A61" s="53"/>
      <c r="B61" s="97" t="s">
        <v>268</v>
      </c>
      <c r="C61" s="80" t="s">
        <v>33</v>
      </c>
      <c r="D61" s="53">
        <v>0</v>
      </c>
      <c r="E61" s="90">
        <f>'[1]обесп.без 1 кв 15г '!F61+'[1]обес.без.2 кв. '!F61+'[1]обес.без.3 кв. '!F61+'[1]обес.без.4 кв. '!F61</f>
        <v>0</v>
      </c>
      <c r="F61" s="108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6">
        <f t="shared" si="2"/>
        <v>0</v>
      </c>
      <c r="S61" s="58"/>
      <c r="T61" s="59"/>
    </row>
    <row r="62" spans="1:20" x14ac:dyDescent="0.25">
      <c r="A62" s="53"/>
      <c r="B62" s="97" t="s">
        <v>269</v>
      </c>
      <c r="C62" s="80" t="s">
        <v>33</v>
      </c>
      <c r="D62" s="53">
        <v>273.10000000000002</v>
      </c>
      <c r="E62" s="90">
        <f>'[1]обесп.без 1 кв 15г '!F62+'[1]обес.без.2 кв. '!F62+'[1]обес.без.3 кв. '!F62+'[1]обес.без.4 кв. '!F62</f>
        <v>273.10000000000002</v>
      </c>
      <c r="F62" s="108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6">
        <f t="shared" si="2"/>
        <v>0</v>
      </c>
      <c r="S62" s="58"/>
      <c r="T62" s="59"/>
    </row>
    <row r="63" spans="1:20" x14ac:dyDescent="0.25">
      <c r="A63" s="53"/>
      <c r="B63" s="97" t="s">
        <v>115</v>
      </c>
      <c r="C63" s="80" t="s">
        <v>33</v>
      </c>
      <c r="D63" s="53">
        <v>1127.7</v>
      </c>
      <c r="E63" s="90">
        <f>'[1]обесп.без 1 кв 15г '!F63+'[1]обес.без.2 кв. '!F63+'[1]обес.без.3 кв. '!F63+'[1]обес.без.4 кв. '!F63</f>
        <v>1178.8</v>
      </c>
      <c r="F63" s="108">
        <f>ROUND(E63/D63*100,1)-100</f>
        <v>4.5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6">
        <f>E63-D63</f>
        <v>51.099999999999909</v>
      </c>
      <c r="S63" s="75"/>
      <c r="T63" s="59"/>
    </row>
    <row r="64" spans="1:20" x14ac:dyDescent="0.25">
      <c r="A64" s="53"/>
      <c r="B64" s="97" t="s">
        <v>270</v>
      </c>
      <c r="C64" s="80" t="s">
        <v>33</v>
      </c>
      <c r="D64" s="53">
        <v>0</v>
      </c>
      <c r="E64" s="90">
        <f>'[1]обесп.без 1 кв 15г '!F64+'[1]обес.без.2 кв. '!F64+'[1]обес.без.3 кв. '!F64+'[1]обес.без.4 кв. '!F64</f>
        <v>0</v>
      </c>
      <c r="F64" s="108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6"/>
      <c r="S64" s="75">
        <f>E64-D64</f>
        <v>0</v>
      </c>
      <c r="T64" s="59"/>
    </row>
    <row r="65" spans="1:20" x14ac:dyDescent="0.25">
      <c r="A65" s="53"/>
      <c r="B65" s="97" t="s">
        <v>117</v>
      </c>
      <c r="C65" s="80" t="s">
        <v>33</v>
      </c>
      <c r="D65" s="53">
        <v>0</v>
      </c>
      <c r="E65" s="90">
        <f>'[1]обесп.без 1 кв 15г '!F65+'[1]обес.без.2 кв. '!F65+'[1]обес.без.3 кв. '!F65+'[1]обес.без.4 кв. '!F65</f>
        <v>0</v>
      </c>
      <c r="F65" s="108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6">
        <f t="shared" si="2"/>
        <v>0</v>
      </c>
      <c r="S65" s="58"/>
      <c r="T65" s="59"/>
    </row>
    <row r="66" spans="1:20" x14ac:dyDescent="0.25">
      <c r="A66" s="53"/>
      <c r="B66" s="97" t="s">
        <v>271</v>
      </c>
      <c r="C66" s="80" t="s">
        <v>33</v>
      </c>
      <c r="D66" s="53">
        <v>0</v>
      </c>
      <c r="E66" s="90">
        <f>'[1]обесп.без 1 кв 15г '!F66+'[1]обес.без.2 кв. '!F66+'[1]обес.без.3 кв. '!F66+'[1]обес.без.4 кв. '!F66</f>
        <v>0</v>
      </c>
      <c r="F66" s="108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6">
        <f t="shared" si="2"/>
        <v>0</v>
      </c>
      <c r="S66" s="58"/>
      <c r="T66" s="59"/>
    </row>
    <row r="67" spans="1:20" x14ac:dyDescent="0.25">
      <c r="A67" s="53"/>
      <c r="B67" s="97" t="s">
        <v>272</v>
      </c>
      <c r="C67" s="80" t="s">
        <v>33</v>
      </c>
      <c r="D67" s="53">
        <v>0</v>
      </c>
      <c r="E67" s="90">
        <f>'[1]обесп.без 1 кв 15г '!F67+'[1]обес.без.2 кв. '!F67+'[1]обес.без.3 кв. '!F67+'[1]обес.без.4 кв. '!F67</f>
        <v>0</v>
      </c>
      <c r="F67" s="108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6">
        <f t="shared" si="2"/>
        <v>0</v>
      </c>
      <c r="S67" s="58"/>
      <c r="T67" s="59"/>
    </row>
    <row r="68" spans="1:20" x14ac:dyDescent="0.25">
      <c r="A68" s="53"/>
      <c r="B68" s="97" t="s">
        <v>120</v>
      </c>
      <c r="C68" s="80"/>
      <c r="D68" s="53">
        <v>11.4</v>
      </c>
      <c r="E68" s="90">
        <f>'[1]обесп.без 1 кв 15г '!F68+'[1]обес.без.2 кв. '!F68+'[1]обес.без.3 кв. '!F68+'[1]обес.без.4 кв. '!F68</f>
        <v>10.899999999999999</v>
      </c>
      <c r="F68" s="108">
        <f>ROUND(E68/D68*100,1)-100</f>
        <v>-4.4000000000000057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6"/>
      <c r="S68" s="75">
        <f>E68-D68</f>
        <v>-0.50000000000000178</v>
      </c>
      <c r="T68" s="59"/>
    </row>
    <row r="69" spans="1:20" x14ac:dyDescent="0.25">
      <c r="A69" s="53"/>
      <c r="B69" s="97" t="s">
        <v>273</v>
      </c>
      <c r="C69" s="80"/>
      <c r="D69" s="53">
        <v>0</v>
      </c>
      <c r="E69" s="90">
        <f>'[1]обесп.без 1 кв 15г '!F69+'[1]обес.без.2 кв. '!F69+'[1]обес.без.3 кв. '!F69+'[1]обес.без.4 кв. '!F69</f>
        <v>0</v>
      </c>
      <c r="F69" s="108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6">
        <f t="shared" si="2"/>
        <v>0</v>
      </c>
      <c r="S69" s="58"/>
      <c r="T69" s="59"/>
    </row>
    <row r="70" spans="1:20" x14ac:dyDescent="0.25">
      <c r="A70" s="53"/>
      <c r="B70" s="72" t="s">
        <v>107</v>
      </c>
      <c r="C70" s="80"/>
      <c r="D70" s="53">
        <v>0</v>
      </c>
      <c r="E70" s="90">
        <f>'[1]обесп.без 1 кв 15г '!F70+'[1]обес.без.2 кв. '!F70+'[1]обес.без.3 кв. '!F70+'[1]обес.без.4 кв. '!F70</f>
        <v>0</v>
      </c>
      <c r="F70" s="108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6">
        <f t="shared" si="2"/>
        <v>0</v>
      </c>
      <c r="S70" s="58"/>
      <c r="T70" s="59"/>
    </row>
    <row r="71" spans="1:20" x14ac:dyDescent="0.25">
      <c r="A71" s="53"/>
      <c r="B71" s="97" t="s">
        <v>124</v>
      </c>
      <c r="C71" s="80"/>
      <c r="D71" s="53">
        <v>0</v>
      </c>
      <c r="E71" s="90">
        <f>'[1]обесп.без 1 кв 15г '!F71+'[1]обес.без.2 кв. '!F71+'[1]обес.без.3 кв. '!F71+'[1]обес.без.4 кв. '!F71</f>
        <v>0</v>
      </c>
      <c r="F71" s="108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6">
        <f t="shared" si="2"/>
        <v>0</v>
      </c>
      <c r="S71" s="58"/>
      <c r="T71" s="59"/>
    </row>
    <row r="72" spans="1:20" x14ac:dyDescent="0.25">
      <c r="A72" s="53"/>
      <c r="B72" s="97" t="s">
        <v>274</v>
      </c>
      <c r="C72" s="80" t="s">
        <v>33</v>
      </c>
      <c r="D72" s="53">
        <v>0</v>
      </c>
      <c r="E72" s="90">
        <f>'[1]обесп.без 1 кв 15г '!F72+'[1]обес.без.2 кв. '!F72+'[1]обес.без.3 кв. '!F72+'[1]обес.без.4 кв. '!F72</f>
        <v>0</v>
      </c>
      <c r="F72" s="108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6">
        <f t="shared" si="2"/>
        <v>0</v>
      </c>
      <c r="S72" s="58"/>
      <c r="T72" s="59"/>
    </row>
    <row r="73" spans="1:20" x14ac:dyDescent="0.25">
      <c r="A73" s="53"/>
      <c r="B73" s="97" t="s">
        <v>275</v>
      </c>
      <c r="C73" s="80"/>
      <c r="D73" s="53">
        <v>0</v>
      </c>
      <c r="E73" s="90">
        <f>'[1]обесп.без 1 кв 15г '!F73+'[1]обес.без.2 кв. '!F73+'[1]обес.без.3 кв. '!F73+'[1]обес.без.4 кв. '!F73</f>
        <v>0</v>
      </c>
      <c r="F73" s="108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6">
        <f t="shared" si="2"/>
        <v>0</v>
      </c>
      <c r="S73" s="58"/>
      <c r="T73" s="59"/>
    </row>
    <row r="74" spans="1:20" x14ac:dyDescent="0.25">
      <c r="A74" s="53"/>
      <c r="B74" s="97" t="s">
        <v>276</v>
      </c>
      <c r="C74" s="80"/>
      <c r="D74" s="53">
        <v>0</v>
      </c>
      <c r="E74" s="90">
        <f>'[1]обесп.без 1 кв 15г '!F74+'[1]обес.без.2 кв. '!F74+'[1]обес.без.3 кв. '!F74+'[1]обес.без.4 кв. '!F74</f>
        <v>0</v>
      </c>
      <c r="F74" s="108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6"/>
      <c r="S74" s="58"/>
      <c r="T74" s="59"/>
    </row>
    <row r="75" spans="1:20" x14ac:dyDescent="0.25">
      <c r="A75" s="53"/>
      <c r="B75" s="97" t="s">
        <v>127</v>
      </c>
      <c r="C75" s="80"/>
      <c r="D75" s="53">
        <v>0.5</v>
      </c>
      <c r="E75" s="90">
        <f>'[1]обесп.без 1 кв 15г '!F75+'[1]обес.без.2 кв. '!F75+'[1]обес.без.3 кв. '!F75+'[1]обес.без.4 кв. '!F75</f>
        <v>0.6</v>
      </c>
      <c r="F75" s="108">
        <f>ROUND(E75/D75*100,1)-100</f>
        <v>20</v>
      </c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6">
        <f t="shared" si="2"/>
        <v>9.9999999999999978E-2</v>
      </c>
      <c r="S75" s="58"/>
      <c r="T75" s="59"/>
    </row>
    <row r="76" spans="1:20" x14ac:dyDescent="0.25">
      <c r="A76" s="53"/>
      <c r="B76" s="97" t="s">
        <v>277</v>
      </c>
      <c r="C76" s="80"/>
      <c r="D76" s="53">
        <v>0</v>
      </c>
      <c r="E76" s="90">
        <f>'[1]обесп.без 1 кв 15г '!F76+'[1]обес.без.2 кв. '!F76+'[1]обес.без.3 кв. '!F76+'[1]обес.без.4 кв. '!F76</f>
        <v>0</v>
      </c>
      <c r="F76" s="108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6">
        <f t="shared" si="2"/>
        <v>0</v>
      </c>
      <c r="S76" s="58"/>
      <c r="T76" s="59"/>
    </row>
    <row r="77" spans="1:20" x14ac:dyDescent="0.25">
      <c r="A77" s="53"/>
      <c r="B77" s="97" t="s">
        <v>278</v>
      </c>
      <c r="C77" s="80"/>
      <c r="D77" s="193">
        <v>356.8</v>
      </c>
      <c r="E77" s="90">
        <f>'[1]обесп.без 1 кв 15г '!F77+'[1]обес.без.2 кв. '!F77+'[1]обес.без.3 кв. '!F77+'[1]обес.без.4 кв. '!F77</f>
        <v>358.5</v>
      </c>
      <c r="F77" s="108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6">
        <f t="shared" si="2"/>
        <v>1.6999999999999886</v>
      </c>
      <c r="S77" s="58"/>
      <c r="T77" s="59"/>
    </row>
    <row r="78" spans="1:20" x14ac:dyDescent="0.25">
      <c r="A78" s="53"/>
      <c r="B78" s="97" t="s">
        <v>279</v>
      </c>
      <c r="C78" s="80" t="s">
        <v>33</v>
      </c>
      <c r="D78" s="53">
        <v>0</v>
      </c>
      <c r="E78" s="90">
        <f>'[1]обесп.без 1 кв 15г '!F78+'[1]обес.без.2 кв. '!F78+'[1]обес.без.3 кв. '!F78+'[1]обес.без.4 кв. '!F78</f>
        <v>0</v>
      </c>
      <c r="F78" s="108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6">
        <f t="shared" si="2"/>
        <v>0</v>
      </c>
      <c r="S78" s="58"/>
      <c r="T78" s="59"/>
    </row>
    <row r="79" spans="1:20" x14ac:dyDescent="0.25">
      <c r="A79" s="53"/>
      <c r="B79" s="97" t="s">
        <v>280</v>
      </c>
      <c r="C79" s="80"/>
      <c r="D79" s="53">
        <v>14.3</v>
      </c>
      <c r="E79" s="90">
        <f>'[1]обесп.без 1 кв 15г '!F79+'[1]обес.без.2 кв. '!F79+'[1]обес.без.3 кв. '!F79+'[1]обес.без.4 кв. '!F79</f>
        <v>14.3</v>
      </c>
      <c r="F79" s="108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6">
        <f t="shared" si="2"/>
        <v>0</v>
      </c>
      <c r="S79" s="58"/>
      <c r="T79" s="59"/>
    </row>
    <row r="80" spans="1:20" x14ac:dyDescent="0.25">
      <c r="A80" s="53"/>
      <c r="B80" s="97" t="s">
        <v>281</v>
      </c>
      <c r="C80" s="80"/>
      <c r="D80" s="53">
        <v>0</v>
      </c>
      <c r="E80" s="90">
        <f>'[1]обесп.без 1 кв 15г '!F80+'[1]обес.без.2 кв. '!F80+'[1]обес.без.3 кв. '!F80+'[1]обес.без.4 кв. '!F80</f>
        <v>0</v>
      </c>
      <c r="F80" s="108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6">
        <f t="shared" si="2"/>
        <v>0</v>
      </c>
      <c r="S80" s="58"/>
      <c r="T80" s="59"/>
    </row>
    <row r="81" spans="1:20" s="67" customFormat="1" ht="12.75" x14ac:dyDescent="0.2">
      <c r="A81" s="189" t="s">
        <v>133</v>
      </c>
      <c r="B81" s="61" t="s">
        <v>134</v>
      </c>
      <c r="C81" s="81" t="s">
        <v>24</v>
      </c>
      <c r="D81" s="63">
        <f>D82</f>
        <v>19055.300000000003</v>
      </c>
      <c r="E81" s="63">
        <f>E82</f>
        <v>19610.3</v>
      </c>
      <c r="F81" s="61">
        <f t="shared" ref="F81:F98" si="3">ROUND(E81/D81*100,1)-100</f>
        <v>2.9000000000000057</v>
      </c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3">
        <f>R82</f>
        <v>574.89999999999918</v>
      </c>
      <c r="S81" s="92">
        <f>S82</f>
        <v>-19.899999999999967</v>
      </c>
      <c r="T81" s="66"/>
    </row>
    <row r="82" spans="1:20" s="67" customFormat="1" ht="12.75" x14ac:dyDescent="0.2">
      <c r="A82" s="189" t="s">
        <v>135</v>
      </c>
      <c r="B82" s="61" t="s">
        <v>136</v>
      </c>
      <c r="C82" s="81" t="s">
        <v>24</v>
      </c>
      <c r="D82" s="63">
        <f>SUM(D84:D95)</f>
        <v>19055.300000000003</v>
      </c>
      <c r="E82" s="63">
        <f>SUM(E84:E95)</f>
        <v>19610.3</v>
      </c>
      <c r="F82" s="61">
        <f t="shared" si="3"/>
        <v>2.9000000000000057</v>
      </c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3">
        <f>SUM(R84:R95)</f>
        <v>574.89999999999918</v>
      </c>
      <c r="S82" s="92">
        <f>SUM(S84:S95)</f>
        <v>-19.899999999999967</v>
      </c>
      <c r="T82" s="66"/>
    </row>
    <row r="83" spans="1:20" x14ac:dyDescent="0.25">
      <c r="A83" s="186"/>
      <c r="B83" s="69" t="s">
        <v>65</v>
      </c>
      <c r="C83" s="191"/>
      <c r="D83" s="53"/>
      <c r="E83" s="71"/>
      <c r="F83" s="108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8"/>
      <c r="T83" s="59"/>
    </row>
    <row r="84" spans="1:20" x14ac:dyDescent="0.25">
      <c r="A84" s="186" t="s">
        <v>137</v>
      </c>
      <c r="B84" s="72" t="s">
        <v>138</v>
      </c>
      <c r="C84" s="80" t="s">
        <v>33</v>
      </c>
      <c r="D84" s="53">
        <v>4976.2</v>
      </c>
      <c r="E84" s="90">
        <f>'[1]обесп.без 1 кв 15г '!F84+'[1]обес.без.2 кв. '!F84+'[1]обес.без.3 кв. '!F84+'[1]обес.без.4 кв. '!F84</f>
        <v>5241.2999999999993</v>
      </c>
      <c r="F84" s="108">
        <f t="shared" si="3"/>
        <v>5.2999999999999972</v>
      </c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6">
        <f t="shared" ref="R84:R85" si="4">E84-D84</f>
        <v>265.09999999999945</v>
      </c>
      <c r="S84" s="75"/>
      <c r="T84" s="59" t="s">
        <v>139</v>
      </c>
    </row>
    <row r="85" spans="1:20" x14ac:dyDescent="0.25">
      <c r="A85" s="186" t="s">
        <v>140</v>
      </c>
      <c r="B85" s="72" t="s">
        <v>50</v>
      </c>
      <c r="C85" s="80" t="s">
        <v>33</v>
      </c>
      <c r="D85" s="53">
        <v>534.1</v>
      </c>
      <c r="E85" s="90">
        <f>'[1]обесп.без 1 кв 15г '!F85+'[1]обес.без.2 кв. '!F85+'[1]обес.без.3 кв. '!F85+'[1]обес.без.4 кв. '!F85</f>
        <v>560.79999999999995</v>
      </c>
      <c r="F85" s="108">
        <f t="shared" si="3"/>
        <v>5</v>
      </c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6">
        <f t="shared" si="4"/>
        <v>26.699999999999932</v>
      </c>
      <c r="S85" s="75"/>
      <c r="T85" s="59" t="s">
        <v>51</v>
      </c>
    </row>
    <row r="86" spans="1:20" x14ac:dyDescent="0.25">
      <c r="A86" s="186" t="s">
        <v>141</v>
      </c>
      <c r="B86" s="72" t="s">
        <v>142</v>
      </c>
      <c r="C86" s="80" t="s">
        <v>33</v>
      </c>
      <c r="D86" s="53">
        <v>337.3</v>
      </c>
      <c r="E86" s="90">
        <f>'[1]обесп.без 1 кв 15г '!F86+'[1]обес.без.2 кв. '!F86+'[1]обес.без.3 кв. '!F86+'[1]обес.без.4 кв. '!F86</f>
        <v>325.70000000000005</v>
      </c>
      <c r="F86" s="108">
        <f t="shared" si="3"/>
        <v>-3.4000000000000057</v>
      </c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6"/>
      <c r="S86" s="75">
        <f>E86-D86</f>
        <v>-11.599999999999966</v>
      </c>
      <c r="T86" s="59" t="s">
        <v>35</v>
      </c>
    </row>
    <row r="87" spans="1:20" x14ac:dyDescent="0.25">
      <c r="A87" s="186" t="s">
        <v>143</v>
      </c>
      <c r="B87" s="72" t="s">
        <v>53</v>
      </c>
      <c r="C87" s="80" t="s">
        <v>33</v>
      </c>
      <c r="D87" s="53"/>
      <c r="E87" s="90"/>
      <c r="F87" s="108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6"/>
      <c r="S87" s="58"/>
      <c r="T87" s="59"/>
    </row>
    <row r="88" spans="1:20" x14ac:dyDescent="0.25">
      <c r="A88" s="186"/>
      <c r="B88" s="72" t="s">
        <v>54</v>
      </c>
      <c r="C88" s="80"/>
      <c r="D88" s="56">
        <v>501.1</v>
      </c>
      <c r="E88" s="90">
        <f>'[1]обесп.без 1 кв 15г '!F88+'[1]обес.без.2 кв. '!F88+'[1]обес.без.3 кв. '!F88+'[1]обес.без.4 кв. '!F88</f>
        <v>502.1</v>
      </c>
      <c r="F88" s="108">
        <f t="shared" si="3"/>
        <v>0.20000000000000284</v>
      </c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6">
        <f t="shared" ref="R88:R94" si="5">E88-D88</f>
        <v>1</v>
      </c>
      <c r="S88" s="58"/>
      <c r="T88" s="83" t="s">
        <v>144</v>
      </c>
    </row>
    <row r="89" spans="1:20" x14ac:dyDescent="0.25">
      <c r="A89" s="186" t="s">
        <v>145</v>
      </c>
      <c r="B89" s="72" t="s">
        <v>146</v>
      </c>
      <c r="C89" s="80" t="s">
        <v>33</v>
      </c>
      <c r="D89" s="53">
        <v>199.3</v>
      </c>
      <c r="E89" s="90">
        <f>'[1]обесп.без 1 кв 15г '!F89+'[1]обес.без.2 кв. '!F89+'[1]обес.без.3 кв. '!F89+'[1]обес.без.4 кв. '!F89</f>
        <v>209.2</v>
      </c>
      <c r="F89" s="108">
        <f t="shared" si="3"/>
        <v>5</v>
      </c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6">
        <f t="shared" si="5"/>
        <v>9.8999999999999773</v>
      </c>
      <c r="S89" s="58"/>
      <c r="T89" s="59" t="s">
        <v>282</v>
      </c>
    </row>
    <row r="90" spans="1:20" x14ac:dyDescent="0.25">
      <c r="A90" s="186" t="s">
        <v>148</v>
      </c>
      <c r="B90" s="72" t="s">
        <v>72</v>
      </c>
      <c r="C90" s="80" t="s">
        <v>33</v>
      </c>
      <c r="D90" s="56">
        <v>160.80000000000001</v>
      </c>
      <c r="E90" s="90">
        <f>'[1]обесп.без 1 кв 15г '!F90+'[1]обес.без.2 кв. '!F90+'[1]обес.без.3 кв. '!F90+'[1]обес.без.4 кв. '!F90</f>
        <v>168.6</v>
      </c>
      <c r="F90" s="108">
        <f t="shared" si="3"/>
        <v>4.9000000000000057</v>
      </c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6">
        <f t="shared" si="5"/>
        <v>7.7999999999999829</v>
      </c>
      <c r="S90" s="75"/>
      <c r="T90" s="59"/>
    </row>
    <row r="91" spans="1:20" x14ac:dyDescent="0.25">
      <c r="A91" s="186" t="s">
        <v>151</v>
      </c>
      <c r="B91" s="72" t="s">
        <v>149</v>
      </c>
      <c r="C91" s="80" t="s">
        <v>33</v>
      </c>
      <c r="D91" s="53">
        <v>346.1</v>
      </c>
      <c r="E91" s="90">
        <f>'[1]обесп.без 1 кв 15г '!F91+'[1]обес.без.2 кв. '!F91+'[1]обес.без.3 кв. '!F91+'[1]обес.без.4 кв. '!F91</f>
        <v>363.20000000000005</v>
      </c>
      <c r="F91" s="108">
        <f t="shared" si="3"/>
        <v>4.9000000000000057</v>
      </c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6">
        <f t="shared" si="5"/>
        <v>17.100000000000023</v>
      </c>
      <c r="S91" s="75"/>
      <c r="T91" s="83" t="s">
        <v>283</v>
      </c>
    </row>
    <row r="92" spans="1:20" x14ac:dyDescent="0.25">
      <c r="A92" s="186" t="s">
        <v>153</v>
      </c>
      <c r="B92" s="72" t="s">
        <v>152</v>
      </c>
      <c r="C92" s="80" t="s">
        <v>33</v>
      </c>
      <c r="D92" s="53">
        <v>278.5</v>
      </c>
      <c r="E92" s="90">
        <f>'[1]обесп.без 1 кв 15г '!F92+'[1]обес.без.2 кв. '!F92+'[1]обес.без.3 кв. '!F92+'[1]обес.без.4 кв. '!F92</f>
        <v>282.8</v>
      </c>
      <c r="F92" s="108">
        <f t="shared" si="3"/>
        <v>1.5</v>
      </c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6">
        <f t="shared" si="5"/>
        <v>4.3000000000000114</v>
      </c>
      <c r="S92" s="58"/>
      <c r="T92" s="59" t="s">
        <v>284</v>
      </c>
    </row>
    <row r="93" spans="1:20" x14ac:dyDescent="0.25">
      <c r="A93" s="186" t="s">
        <v>155</v>
      </c>
      <c r="B93" s="72" t="s">
        <v>285</v>
      </c>
      <c r="C93" s="80" t="s">
        <v>33</v>
      </c>
      <c r="D93" s="78">
        <v>0</v>
      </c>
      <c r="E93" s="90">
        <f>'[1]обесп.без 1 кв 15г '!F93+'[1]обес.без.2 кв. '!F93+'[1]обес.без.3 кв. '!F93+'[1]обес.без.4 кв. '!F93</f>
        <v>0</v>
      </c>
      <c r="F93" s="108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6">
        <f t="shared" si="5"/>
        <v>0</v>
      </c>
      <c r="S93" s="58"/>
      <c r="T93" s="59"/>
    </row>
    <row r="94" spans="1:20" x14ac:dyDescent="0.25">
      <c r="A94" s="186" t="s">
        <v>286</v>
      </c>
      <c r="B94" s="108" t="s">
        <v>154</v>
      </c>
      <c r="C94" s="81" t="s">
        <v>24</v>
      </c>
      <c r="D94" s="56">
        <v>438.5</v>
      </c>
      <c r="E94" s="90">
        <f>'[1]обесп.без 1 кв 15г '!F94+'[1]обес.без.2 кв. '!F94+'[1]обес.без.3 кв. '!F94+'[1]обес.без.4 кв. '!F94</f>
        <v>460.3</v>
      </c>
      <c r="F94" s="108">
        <f t="shared" si="3"/>
        <v>5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6">
        <f t="shared" si="5"/>
        <v>21.800000000000011</v>
      </c>
      <c r="S94" s="75"/>
      <c r="T94" s="59" t="s">
        <v>82</v>
      </c>
    </row>
    <row r="95" spans="1:20" x14ac:dyDescent="0.25">
      <c r="A95" s="186" t="s">
        <v>287</v>
      </c>
      <c r="B95" s="102" t="s">
        <v>156</v>
      </c>
      <c r="C95" s="80" t="s">
        <v>24</v>
      </c>
      <c r="D95" s="102">
        <f>SUM(D97,D103,D108,D115)</f>
        <v>11283.4</v>
      </c>
      <c r="E95" s="95">
        <f>SUM(E97,E103,E108,E115)</f>
        <v>11496.3</v>
      </c>
      <c r="F95" s="108">
        <f t="shared" si="3"/>
        <v>1.9000000000000057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6">
        <f>SUM(R97,R103,R108,R115)</f>
        <v>221.19999999999976</v>
      </c>
      <c r="S95" s="58">
        <f>SUM(S97,S103,S108,S115)</f>
        <v>-8.3000000000000007</v>
      </c>
      <c r="T95" s="59"/>
    </row>
    <row r="96" spans="1:20" x14ac:dyDescent="0.25">
      <c r="A96" s="186"/>
      <c r="B96" s="72" t="s">
        <v>65</v>
      </c>
      <c r="C96" s="80"/>
      <c r="D96" s="53"/>
      <c r="E96" s="71"/>
      <c r="F96" s="108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8"/>
      <c r="T96" s="59"/>
    </row>
    <row r="97" spans="1:20" x14ac:dyDescent="0.25">
      <c r="A97" s="186"/>
      <c r="B97" s="103" t="s">
        <v>157</v>
      </c>
      <c r="C97" s="80" t="s">
        <v>33</v>
      </c>
      <c r="D97" s="102">
        <f>SUM(D98:D101)</f>
        <v>36.5</v>
      </c>
      <c r="E97" s="102">
        <f>SUM(E98:E101)</f>
        <v>38.200000000000003</v>
      </c>
      <c r="F97" s="108">
        <f t="shared" si="3"/>
        <v>4.7000000000000028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6">
        <f>SUM(R98:R102)</f>
        <v>1.7000000000000028</v>
      </c>
      <c r="S97" s="58">
        <f>SUM(S98:S102)</f>
        <v>0</v>
      </c>
      <c r="T97" s="59" t="s">
        <v>282</v>
      </c>
    </row>
    <row r="98" spans="1:20" hidden="1" x14ac:dyDescent="0.25">
      <c r="A98" s="186"/>
      <c r="B98" s="53" t="s">
        <v>158</v>
      </c>
      <c r="C98" s="80" t="s">
        <v>33</v>
      </c>
      <c r="D98" s="53">
        <v>36.5</v>
      </c>
      <c r="E98" s="90">
        <f>'[1]обесп.без 1 кв 15г '!F98+'[1]обес.без.2 кв. '!F98+'[1]обес.без.3 кв. '!F98+'[1]обес.без.4 кв. '!F98</f>
        <v>38.200000000000003</v>
      </c>
      <c r="F98" s="108">
        <f t="shared" si="3"/>
        <v>4.7000000000000028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6">
        <f>E98-D98</f>
        <v>1.7000000000000028</v>
      </c>
      <c r="S98" s="75"/>
      <c r="T98" s="59"/>
    </row>
    <row r="99" spans="1:20" hidden="1" x14ac:dyDescent="0.25">
      <c r="A99" s="186"/>
      <c r="B99" s="53" t="s">
        <v>159</v>
      </c>
      <c r="C99" s="80" t="s">
        <v>33</v>
      </c>
      <c r="D99" s="53">
        <v>0</v>
      </c>
      <c r="E99" s="90">
        <f>'[1]обесп.без 1 кв 15г '!F99+'[1]обес.без.2 кв. '!F99+'[1]обес.без.3 кв. '!F99+'[1]обес.без.4 кв. '!F99</f>
        <v>0</v>
      </c>
      <c r="F99" s="108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6">
        <f t="shared" ref="R99:R145" si="6">E99-D99</f>
        <v>0</v>
      </c>
      <c r="S99" s="58"/>
      <c r="T99" s="59"/>
    </row>
    <row r="100" spans="1:20" hidden="1" x14ac:dyDescent="0.25">
      <c r="A100" s="186"/>
      <c r="B100" s="53" t="s">
        <v>160</v>
      </c>
      <c r="C100" s="80" t="s">
        <v>33</v>
      </c>
      <c r="D100" s="53">
        <v>0</v>
      </c>
      <c r="E100" s="90">
        <f>'[1]обесп.без 1 кв 15г '!F100+'[1]обес.без.2 кв. '!F100+'[1]обес.без.3 кв. '!F100+'[1]обес.без.4 кв. '!F100</f>
        <v>0</v>
      </c>
      <c r="F100" s="108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6">
        <f t="shared" si="6"/>
        <v>0</v>
      </c>
      <c r="S100" s="58"/>
      <c r="T100" s="59"/>
    </row>
    <row r="101" spans="1:20" hidden="1" x14ac:dyDescent="0.25">
      <c r="A101" s="186"/>
      <c r="B101" s="53" t="s">
        <v>161</v>
      </c>
      <c r="C101" s="80"/>
      <c r="D101" s="53">
        <v>0</v>
      </c>
      <c r="E101" s="90">
        <f>'[1]обесп.без 1 кв 15г '!F101+'[1]обес.без.2 кв. '!F101+'[1]обес.без.3 кв. '!F101+'[1]обес.без.4 кв. '!F101</f>
        <v>0</v>
      </c>
      <c r="F101" s="108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6">
        <f t="shared" si="6"/>
        <v>0</v>
      </c>
      <c r="S101" s="58"/>
      <c r="T101" s="59"/>
    </row>
    <row r="102" spans="1:20" hidden="1" x14ac:dyDescent="0.25">
      <c r="A102" s="186"/>
      <c r="B102" s="53" t="s">
        <v>288</v>
      </c>
      <c r="C102" s="80"/>
      <c r="D102" s="53"/>
      <c r="E102" s="90">
        <f>'[1]обесп.без 1 кв 15г '!F102+'[1]обес.без.2 кв. '!F102+'[1]обес.без.3 кв. '!F102+'[1]обес.без.4 кв. '!F102</f>
        <v>0</v>
      </c>
      <c r="F102" s="108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6">
        <f t="shared" si="6"/>
        <v>0</v>
      </c>
      <c r="S102" s="58"/>
      <c r="T102" s="59"/>
    </row>
    <row r="103" spans="1:20" x14ac:dyDescent="0.25">
      <c r="A103" s="186"/>
      <c r="B103" s="103" t="s">
        <v>163</v>
      </c>
      <c r="C103" s="80" t="s">
        <v>33</v>
      </c>
      <c r="D103" s="102">
        <f>SUM(D104:D107)</f>
        <v>60.9</v>
      </c>
      <c r="E103" s="95">
        <f>SUM(E104:E107)</f>
        <v>57.9</v>
      </c>
      <c r="F103" s="108">
        <f>ROUND(E103/D103*100,1)-100</f>
        <v>-4.9000000000000057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6">
        <f>SUM(R104:R107)</f>
        <v>0</v>
      </c>
      <c r="S103" s="58">
        <f>SUM(S104:S107)</f>
        <v>-3.0000000000000036</v>
      </c>
      <c r="T103" s="83" t="s">
        <v>35</v>
      </c>
    </row>
    <row r="104" spans="1:20" hidden="1" x14ac:dyDescent="0.25">
      <c r="A104" s="186"/>
      <c r="B104" s="53" t="s">
        <v>164</v>
      </c>
      <c r="C104" s="80" t="s">
        <v>33</v>
      </c>
      <c r="D104" s="53"/>
      <c r="E104" s="90">
        <f>'[1]обесп.без 1 кв 15г '!F104+'[1]обес.без.2 кв. '!F104+'[1]обес.без.3 кв. '!F104+'[1]обес.без.4 кв. '!F104</f>
        <v>0</v>
      </c>
      <c r="F104" s="98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6">
        <f t="shared" si="6"/>
        <v>0</v>
      </c>
      <c r="S104" s="58"/>
      <c r="T104" s="59"/>
    </row>
    <row r="105" spans="1:20" hidden="1" x14ac:dyDescent="0.25">
      <c r="A105" s="186"/>
      <c r="B105" s="53" t="s">
        <v>289</v>
      </c>
      <c r="C105" s="80" t="s">
        <v>33</v>
      </c>
      <c r="D105" s="53">
        <v>15.9</v>
      </c>
      <c r="E105" s="90">
        <f>'[1]обесп.без 1 кв 15г '!F105+'[1]обес.без.2 кв. '!F105+'[1]обес.без.3 кв. '!F105+'[1]обес.без.4 кв. '!F105</f>
        <v>15.1</v>
      </c>
      <c r="F105" s="108">
        <f>ROUND(E105/D105*100,1)-100</f>
        <v>-5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6"/>
      <c r="S105" s="75">
        <f>E105-D105</f>
        <v>-0.80000000000000071</v>
      </c>
      <c r="T105" s="59"/>
    </row>
    <row r="106" spans="1:20" hidden="1" x14ac:dyDescent="0.25">
      <c r="A106" s="186"/>
      <c r="B106" s="53" t="s">
        <v>120</v>
      </c>
      <c r="C106" s="80" t="s">
        <v>33</v>
      </c>
      <c r="D106" s="53">
        <v>45</v>
      </c>
      <c r="E106" s="90">
        <f>'[1]обесп.без 1 кв 15г '!F106+'[1]обес.без.2 кв. '!F106+'[1]обес.без.3 кв. '!F106+'[1]обес.без.4 кв. '!F106</f>
        <v>42.8</v>
      </c>
      <c r="F106" s="108">
        <f>ROUND(E106/D106*100,1)-100</f>
        <v>-4.9000000000000057</v>
      </c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6"/>
      <c r="S106" s="75">
        <f>E106-D106</f>
        <v>-2.2000000000000028</v>
      </c>
      <c r="T106" s="59"/>
    </row>
    <row r="107" spans="1:20" hidden="1" x14ac:dyDescent="0.25">
      <c r="A107" s="186"/>
      <c r="B107" s="53" t="s">
        <v>166</v>
      </c>
      <c r="C107" s="80"/>
      <c r="D107" s="53">
        <v>0</v>
      </c>
      <c r="E107" s="90">
        <f>'[1]обесп.без 1 кв 15г '!F107+'[1]обес.без.2 кв. '!F107+'[1]обес.без.3 кв. '!F107+'[1]обес.без.4 кв. '!F107</f>
        <v>0</v>
      </c>
      <c r="F107" s="98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6">
        <f t="shared" si="6"/>
        <v>0</v>
      </c>
      <c r="S107" s="58"/>
      <c r="T107" s="59"/>
    </row>
    <row r="108" spans="1:20" x14ac:dyDescent="0.25">
      <c r="A108" s="186"/>
      <c r="B108" s="103" t="s">
        <v>167</v>
      </c>
      <c r="C108" s="80" t="s">
        <v>33</v>
      </c>
      <c r="D108" s="102">
        <f>SUM(D109:D114)</f>
        <v>7692.7</v>
      </c>
      <c r="E108" s="102">
        <f>SUM(E109:E114)</f>
        <v>7765.2</v>
      </c>
      <c r="F108" s="108">
        <f t="shared" ref="F108:F114" si="7">ROUND(E108/D108*100,1)-100</f>
        <v>0.90000000000000568</v>
      </c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6">
        <f>SUM(R109:R114)</f>
        <v>72.499999999999886</v>
      </c>
      <c r="S108" s="58">
        <f>SUM(S109:S114)</f>
        <v>0</v>
      </c>
      <c r="T108" s="83" t="s">
        <v>290</v>
      </c>
    </row>
    <row r="109" spans="1:20" hidden="1" x14ac:dyDescent="0.25">
      <c r="A109" s="186"/>
      <c r="B109" s="53" t="s">
        <v>169</v>
      </c>
      <c r="C109" s="80" t="s">
        <v>33</v>
      </c>
      <c r="D109" s="53">
        <v>7149.3</v>
      </c>
      <c r="E109" s="90">
        <f>'[1]обесп.без 1 кв 15г '!F109+'[1]обес.без.2 кв. '!F109+'[1]обес.без.3 кв. '!F109+'[1]обес.без.4 кв. '!F109</f>
        <v>7195</v>
      </c>
      <c r="F109" s="108">
        <f t="shared" si="7"/>
        <v>0.59999999999999432</v>
      </c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6">
        <f>E109-D109</f>
        <v>45.699999999999818</v>
      </c>
      <c r="S109" s="75"/>
      <c r="T109" s="59"/>
    </row>
    <row r="110" spans="1:20" hidden="1" x14ac:dyDescent="0.25">
      <c r="A110" s="186"/>
      <c r="B110" s="53" t="s">
        <v>170</v>
      </c>
      <c r="C110" s="80" t="s">
        <v>33</v>
      </c>
      <c r="D110" s="53">
        <v>537.4</v>
      </c>
      <c r="E110" s="90">
        <f>'[1]обесп.без 1 кв 15г '!F110+'[1]обес.без.2 кв. '!F110+'[1]обес.без.3 кв. '!F110+'[1]обес.без.4 кв. '!F110</f>
        <v>564.20000000000005</v>
      </c>
      <c r="F110" s="108">
        <f t="shared" si="7"/>
        <v>5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6">
        <f>E110-D110</f>
        <v>26.800000000000068</v>
      </c>
      <c r="S110" s="75"/>
      <c r="T110" s="59"/>
    </row>
    <row r="111" spans="1:20" hidden="1" x14ac:dyDescent="0.25">
      <c r="A111" s="186"/>
      <c r="B111" s="53" t="s">
        <v>171</v>
      </c>
      <c r="C111" s="80" t="s">
        <v>33</v>
      </c>
      <c r="D111" s="53">
        <v>0</v>
      </c>
      <c r="E111" s="90">
        <f>'[1]обесп.без 1 кв 15г '!F111+'[1]обес.без.2 кв. '!F111+'[1]обес.без.3 кв. '!F111+'[1]обес.без.4 кв. '!F111</f>
        <v>0</v>
      </c>
      <c r="F111" s="108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6">
        <f>E111-D111</f>
        <v>0</v>
      </c>
      <c r="S111" s="75"/>
      <c r="T111" s="59"/>
    </row>
    <row r="112" spans="1:20" hidden="1" x14ac:dyDescent="0.25">
      <c r="A112" s="186"/>
      <c r="B112" s="53" t="s">
        <v>111</v>
      </c>
      <c r="C112" s="80" t="s">
        <v>33</v>
      </c>
      <c r="D112" s="53">
        <v>0</v>
      </c>
      <c r="E112" s="90">
        <f>'[1]обесп.без 1 кв 15г '!F112+'[1]обес.без.2 кв. '!F112+'[1]обес.без.3 кв. '!F112+'[1]обес.без.4 кв. '!F112</f>
        <v>0</v>
      </c>
      <c r="F112" s="108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6">
        <f t="shared" si="6"/>
        <v>0</v>
      </c>
      <c r="S112" s="58"/>
      <c r="T112" s="59"/>
    </row>
    <row r="113" spans="1:20" hidden="1" x14ac:dyDescent="0.25">
      <c r="A113" s="186"/>
      <c r="B113" s="53" t="s">
        <v>172</v>
      </c>
      <c r="C113" s="80" t="s">
        <v>33</v>
      </c>
      <c r="D113" s="53">
        <v>0</v>
      </c>
      <c r="E113" s="90">
        <f>'[1]обесп.без 1 кв 15г '!F113+'[1]обес.без.2 кв. '!F113+'[1]обес.без.3 кв. '!F113+'[1]обес.без.4 кв. '!F113</f>
        <v>0</v>
      </c>
      <c r="F113" s="108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6">
        <f t="shared" si="6"/>
        <v>0</v>
      </c>
      <c r="S113" s="58"/>
      <c r="T113" s="59"/>
    </row>
    <row r="114" spans="1:20" hidden="1" x14ac:dyDescent="0.25">
      <c r="A114" s="186"/>
      <c r="B114" s="53" t="s">
        <v>173</v>
      </c>
      <c r="C114" s="80" t="s">
        <v>33</v>
      </c>
      <c r="D114" s="53">
        <v>6</v>
      </c>
      <c r="E114" s="90">
        <f>'[1]обесп.без 1 кв 15г '!F114+'[1]обес.без.2 кв. '!F114+'[1]обес.без.3 кв. '!F114+'[1]обес.без.4 кв. '!F114</f>
        <v>6</v>
      </c>
      <c r="F114" s="108">
        <f t="shared" si="7"/>
        <v>0</v>
      </c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6"/>
      <c r="S114" s="75">
        <f>E114-D114</f>
        <v>0</v>
      </c>
      <c r="T114" s="59"/>
    </row>
    <row r="115" spans="1:20" x14ac:dyDescent="0.25">
      <c r="A115" s="186"/>
      <c r="B115" s="103" t="s">
        <v>174</v>
      </c>
      <c r="C115" s="80" t="s">
        <v>33</v>
      </c>
      <c r="D115" s="102">
        <f>SUM(D116:D146)</f>
        <v>3493.2999999999997</v>
      </c>
      <c r="E115" s="95">
        <f>SUM(E116:E146)</f>
        <v>3634.9999999999995</v>
      </c>
      <c r="F115" s="108">
        <f>ROUND(E115/D115*100,1)-100</f>
        <v>4.0999999999999943</v>
      </c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6">
        <f>SUM(R116:R146)</f>
        <v>146.99999999999989</v>
      </c>
      <c r="S115" s="58">
        <f>SUM(S116:S146)</f>
        <v>-5.2999999999999972</v>
      </c>
      <c r="T115" s="59" t="s">
        <v>282</v>
      </c>
    </row>
    <row r="116" spans="1:20" hidden="1" x14ac:dyDescent="0.25">
      <c r="A116" s="186"/>
      <c r="B116" s="104" t="s">
        <v>126</v>
      </c>
      <c r="C116" s="80" t="s">
        <v>33</v>
      </c>
      <c r="D116" s="53">
        <v>0</v>
      </c>
      <c r="E116" s="90">
        <f>'[1]обесп.без 1 кв 15г '!F116+'[1]обес.без.2 кв. '!F116+'[1]обес.без.3 кв. '!F116+'[1]обес.без.4 кв. '!F116</f>
        <v>0</v>
      </c>
      <c r="F116" s="108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6"/>
      <c r="S116" s="75">
        <f>E116-D116</f>
        <v>0</v>
      </c>
      <c r="T116" s="59"/>
    </row>
    <row r="117" spans="1:20" hidden="1" x14ac:dyDescent="0.25">
      <c r="A117" s="186"/>
      <c r="B117" s="71" t="s">
        <v>175</v>
      </c>
      <c r="C117" s="80" t="s">
        <v>33</v>
      </c>
      <c r="D117" s="53">
        <v>374.4</v>
      </c>
      <c r="E117" s="90">
        <f>'[1]обесп.без 1 кв 15г '!F117+'[1]обес.без.2 кв. '!F117+'[1]обес.без.3 кв. '!F117+'[1]обес.без.4 кв. '!F117</f>
        <v>374.4</v>
      </c>
      <c r="F117" s="108">
        <f>ROUND(E117/D117*100,1)-100</f>
        <v>0</v>
      </c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6">
        <f>E117-D117</f>
        <v>0</v>
      </c>
      <c r="S117" s="75"/>
      <c r="T117" s="83"/>
    </row>
    <row r="118" spans="1:20" hidden="1" x14ac:dyDescent="0.25">
      <c r="A118" s="186"/>
      <c r="B118" s="104" t="s">
        <v>291</v>
      </c>
      <c r="C118" s="80" t="s">
        <v>33</v>
      </c>
      <c r="D118" s="53">
        <v>0</v>
      </c>
      <c r="E118" s="90">
        <f>'[1]обесп.без 1 кв 15г '!F118+'[1]обес.без.2 кв. '!F118+'[1]обес.без.3 кв. '!F118+'[1]обес.без.4 кв. '!F118</f>
        <v>0</v>
      </c>
      <c r="F118" s="108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6">
        <f t="shared" si="6"/>
        <v>0</v>
      </c>
      <c r="S118" s="58"/>
      <c r="T118" s="59"/>
    </row>
    <row r="119" spans="1:20" hidden="1" x14ac:dyDescent="0.25">
      <c r="A119" s="186"/>
      <c r="B119" s="71" t="s">
        <v>292</v>
      </c>
      <c r="C119" s="80" t="s">
        <v>33</v>
      </c>
      <c r="D119" s="53">
        <v>0</v>
      </c>
      <c r="E119" s="90">
        <f>'[1]обесп.без 1 кв 15г '!F119+'[1]обес.без.2 кв. '!F119+'[1]обес.без.3 кв. '!F119+'[1]обес.без.4 кв. '!F119</f>
        <v>0</v>
      </c>
      <c r="F119" s="98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6">
        <f t="shared" si="6"/>
        <v>0</v>
      </c>
      <c r="S119" s="58"/>
      <c r="T119" s="59"/>
    </row>
    <row r="120" spans="1:20" hidden="1" x14ac:dyDescent="0.25">
      <c r="A120" s="186"/>
      <c r="B120" s="104" t="s">
        <v>293</v>
      </c>
      <c r="C120" s="80"/>
      <c r="D120" s="193">
        <v>105.4</v>
      </c>
      <c r="E120" s="74">
        <f>'[1]обесп.без 1 кв 15г '!F120+'[1]обес.без.2 кв. '!F120+'[1]обес.без.3 кв. '!F120+'[1]обес.без.4 кв. '!F120</f>
        <v>110.69999999999999</v>
      </c>
      <c r="F120" s="108">
        <f>ROUND(E120/D120*100,1)-100</f>
        <v>5</v>
      </c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6">
        <f t="shared" si="6"/>
        <v>5.2999999999999829</v>
      </c>
      <c r="S120" s="58"/>
      <c r="T120" s="59"/>
    </row>
    <row r="121" spans="1:20" hidden="1" x14ac:dyDescent="0.25">
      <c r="A121" s="186"/>
      <c r="B121" s="104" t="s">
        <v>294</v>
      </c>
      <c r="C121" s="80" t="s">
        <v>33</v>
      </c>
      <c r="D121" s="53">
        <v>0</v>
      </c>
      <c r="E121" s="90">
        <f>'[1]обесп.без 1 кв 15г '!F121+'[1]обес.без.2 кв. '!F121+'[1]обес.без.3 кв. '!F121+'[1]обес.без.4 кв. '!F121</f>
        <v>0</v>
      </c>
      <c r="F121" s="98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6">
        <f t="shared" si="6"/>
        <v>0</v>
      </c>
      <c r="S121" s="58"/>
      <c r="T121" s="59"/>
    </row>
    <row r="122" spans="1:20" hidden="1" x14ac:dyDescent="0.25">
      <c r="A122" s="186"/>
      <c r="B122" s="104" t="s">
        <v>123</v>
      </c>
      <c r="C122" s="80"/>
      <c r="D122" s="53">
        <v>4.9000000000000004</v>
      </c>
      <c r="E122" s="90">
        <f>'[1]обесп.без 1 кв 15г '!F122+'[1]обес.без.2 кв. '!F122+'[1]обес.без.3 кв. '!F122+'[1]обес.без.4 кв. '!F122</f>
        <v>4.9000000000000004</v>
      </c>
      <c r="F122" s="98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6">
        <f t="shared" si="6"/>
        <v>0</v>
      </c>
      <c r="S122" s="58"/>
      <c r="T122" s="59"/>
    </row>
    <row r="123" spans="1:20" hidden="1" x14ac:dyDescent="0.25">
      <c r="A123" s="186"/>
      <c r="B123" s="71" t="s">
        <v>181</v>
      </c>
      <c r="C123" s="80" t="s">
        <v>33</v>
      </c>
      <c r="D123" s="53">
        <v>537.6</v>
      </c>
      <c r="E123" s="90">
        <f>'[1]обесп.без 1 кв 15г '!F123+'[1]обес.без.2 кв. '!F123+'[1]обес.без.3 кв. '!F123+'[1]обес.без.4 кв. '!F123</f>
        <v>563.29999999999995</v>
      </c>
      <c r="F123" s="108">
        <f t="shared" ref="F123:F140" si="8">ROUND(E123/D123*100,1)-100</f>
        <v>4.7999999999999972</v>
      </c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6">
        <f>E123-D123</f>
        <v>25.699999999999932</v>
      </c>
      <c r="S123" s="75"/>
      <c r="T123" s="83"/>
    </row>
    <row r="124" spans="1:20" hidden="1" x14ac:dyDescent="0.25">
      <c r="A124" s="186"/>
      <c r="B124" s="104" t="s">
        <v>194</v>
      </c>
      <c r="C124" s="80"/>
      <c r="D124" s="53">
        <v>0</v>
      </c>
      <c r="E124" s="90">
        <f>'[1]обесп.без 1 кв 15г '!F124+'[1]обес.без.2 кв. '!F124+'[1]обес.без.3 кв. '!F124+'[1]обес.без.4 кв. '!F124</f>
        <v>0</v>
      </c>
      <c r="F124" s="108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6"/>
      <c r="S124" s="75">
        <f>E124-D124</f>
        <v>0</v>
      </c>
      <c r="T124" s="59"/>
    </row>
    <row r="125" spans="1:20" hidden="1" x14ac:dyDescent="0.25">
      <c r="A125" s="186"/>
      <c r="B125" s="71" t="s">
        <v>105</v>
      </c>
      <c r="C125" s="80" t="s">
        <v>33</v>
      </c>
      <c r="D125" s="53">
        <v>10.6</v>
      </c>
      <c r="E125" s="74">
        <f>'[1]обесп.без 1 кв 15г '!F125+'[1]обес.без.2 кв. '!F125+'[1]обес.без.3 кв. '!F125+'[1]обес.без.4 кв. '!F125</f>
        <v>10.6</v>
      </c>
      <c r="F125" s="108">
        <f t="shared" si="8"/>
        <v>0</v>
      </c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6"/>
      <c r="S125" s="75">
        <f>E125-D125</f>
        <v>0</v>
      </c>
      <c r="T125" s="59"/>
    </row>
    <row r="126" spans="1:20" hidden="1" x14ac:dyDescent="0.25">
      <c r="A126" s="186"/>
      <c r="B126" s="104" t="s">
        <v>295</v>
      </c>
      <c r="C126" s="80" t="s">
        <v>33</v>
      </c>
      <c r="D126" s="53">
        <v>0</v>
      </c>
      <c r="E126" s="90">
        <f>'[1]обесп.без 1 кв 15г '!F126+'[1]обес.без.2 кв. '!F126+'[1]обес.без.3 кв. '!F126+'[1]обес.без.4 кв. '!F126</f>
        <v>0</v>
      </c>
      <c r="F126" s="108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6"/>
      <c r="S126" s="75">
        <f>E126-D126</f>
        <v>0</v>
      </c>
      <c r="T126" s="59"/>
    </row>
    <row r="127" spans="1:20" hidden="1" x14ac:dyDescent="0.25">
      <c r="A127" s="186"/>
      <c r="B127" s="71" t="s">
        <v>267</v>
      </c>
      <c r="C127" s="80" t="s">
        <v>33</v>
      </c>
      <c r="D127" s="53">
        <v>602.29999999999995</v>
      </c>
      <c r="E127" s="90">
        <f>'[1]обесп.без 1 кв 15г '!F127+'[1]обес.без.2 кв. '!F127+'[1]обес.без.3 кв. '!F127+'[1]обес.без.4 кв. '!F127</f>
        <v>632.4</v>
      </c>
      <c r="F127" s="108">
        <f t="shared" si="8"/>
        <v>5</v>
      </c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6">
        <f t="shared" si="6"/>
        <v>30.100000000000023</v>
      </c>
      <c r="S127" s="58"/>
      <c r="T127" s="59"/>
    </row>
    <row r="128" spans="1:20" hidden="1" x14ac:dyDescent="0.25">
      <c r="A128" s="186"/>
      <c r="B128" s="104" t="s">
        <v>196</v>
      </c>
      <c r="C128" s="80" t="s">
        <v>33</v>
      </c>
      <c r="D128" s="53">
        <v>336.7</v>
      </c>
      <c r="E128" s="90">
        <f>'[1]обесп.без 1 кв 15г '!F128+'[1]обес.без.2 кв. '!F128+'[1]обес.без.3 кв. '!F128+'[1]обес.без.4 кв. '!F128</f>
        <v>353.4</v>
      </c>
      <c r="F128" s="108">
        <f t="shared" si="8"/>
        <v>5</v>
      </c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6">
        <f>E128-D128</f>
        <v>16.699999999999989</v>
      </c>
      <c r="S128" s="75"/>
      <c r="T128" s="59"/>
    </row>
    <row r="129" spans="1:20" hidden="1" x14ac:dyDescent="0.25">
      <c r="A129" s="186"/>
      <c r="B129" s="104" t="s">
        <v>275</v>
      </c>
      <c r="C129" s="80" t="s">
        <v>33</v>
      </c>
      <c r="D129" s="53">
        <v>32.799999999999997</v>
      </c>
      <c r="E129" s="90">
        <f>'[1]обесп.без 1 кв 15г '!F129+'[1]обес.без.2 кв. '!F129+'[1]обес.без.3 кв. '!F129+'[1]обес.без.4 кв. '!F129</f>
        <v>34.5</v>
      </c>
      <c r="F129" s="108">
        <f t="shared" si="8"/>
        <v>5.2000000000000028</v>
      </c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6">
        <f>E129-D129</f>
        <v>1.7000000000000028</v>
      </c>
      <c r="S129" s="58"/>
      <c r="T129" s="59"/>
    </row>
    <row r="130" spans="1:20" hidden="1" x14ac:dyDescent="0.25">
      <c r="A130" s="186"/>
      <c r="B130" s="71" t="s">
        <v>186</v>
      </c>
      <c r="C130" s="80" t="s">
        <v>33</v>
      </c>
      <c r="D130" s="53">
        <v>0</v>
      </c>
      <c r="E130" s="74">
        <f>'[1]обесп.без 1 кв 15г '!F130+'[1]обес.без.2 кв. '!F130+'[1]обес.без.3 кв. '!F130+'[1]обес.без.4 кв. '!F130</f>
        <v>0</v>
      </c>
      <c r="F130" s="108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6"/>
      <c r="S130" s="58"/>
      <c r="T130" s="59"/>
    </row>
    <row r="131" spans="1:20" hidden="1" x14ac:dyDescent="0.25">
      <c r="A131" s="186"/>
      <c r="B131" s="104" t="s">
        <v>124</v>
      </c>
      <c r="C131" s="80" t="s">
        <v>33</v>
      </c>
      <c r="D131" s="53">
        <v>0</v>
      </c>
      <c r="E131" s="90">
        <f>'[1]обесп.без 1 кв 15г '!F131+'[1]обес.без.2 кв. '!F131+'[1]обес.без.3 кв. '!F131+'[1]обес.без.4 кв. '!F131</f>
        <v>0</v>
      </c>
      <c r="F131" s="108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6">
        <f t="shared" si="6"/>
        <v>0</v>
      </c>
      <c r="S131" s="58"/>
      <c r="T131" s="59"/>
    </row>
    <row r="132" spans="1:20" hidden="1" x14ac:dyDescent="0.25">
      <c r="A132" s="186"/>
      <c r="B132" s="104" t="s">
        <v>177</v>
      </c>
      <c r="C132" s="80"/>
      <c r="D132" s="53">
        <v>0</v>
      </c>
      <c r="E132" s="90">
        <f>'[1]обесп.без 1 кв 15г '!F132+'[1]обес.без.2 кв. '!F132+'[1]обес.без.3 кв. '!F132+'[1]обес.без.4 кв. '!F132</f>
        <v>0</v>
      </c>
      <c r="F132" s="108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6"/>
      <c r="S132" s="75">
        <f>E132-D132</f>
        <v>0</v>
      </c>
      <c r="T132" s="59"/>
    </row>
    <row r="133" spans="1:20" hidden="1" x14ac:dyDescent="0.25">
      <c r="A133" s="186"/>
      <c r="B133" s="104" t="s">
        <v>117</v>
      </c>
      <c r="C133" s="80" t="s">
        <v>33</v>
      </c>
      <c r="D133" s="53">
        <v>341.7</v>
      </c>
      <c r="E133" s="90">
        <f>'[1]обесп.без 1 кв 15г '!F133+'[1]обес.без.2 кв. '!F133+'[1]обес.без.3 кв. '!F133+'[1]обес.без.4 кв. '!F133</f>
        <v>358.7</v>
      </c>
      <c r="F133" s="108">
        <f t="shared" si="8"/>
        <v>5</v>
      </c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6">
        <f t="shared" si="6"/>
        <v>17</v>
      </c>
      <c r="S133" s="58"/>
      <c r="T133" s="83"/>
    </row>
    <row r="134" spans="1:20" hidden="1" x14ac:dyDescent="0.25">
      <c r="A134" s="186"/>
      <c r="B134" s="104" t="s">
        <v>296</v>
      </c>
      <c r="C134" s="80"/>
      <c r="D134" s="53">
        <v>0</v>
      </c>
      <c r="E134" s="90">
        <f>'[1]обесп.без 1 кв 15г '!F134+'[1]обес.без.2 кв. '!F134+'[1]обес.без.3 кв. '!F134+'[1]обес.без.4 кв. '!F134</f>
        <v>0</v>
      </c>
      <c r="F134" s="108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6">
        <f t="shared" si="6"/>
        <v>0</v>
      </c>
      <c r="S134" s="58"/>
      <c r="T134" s="59"/>
    </row>
    <row r="135" spans="1:20" hidden="1" x14ac:dyDescent="0.25">
      <c r="A135" s="186"/>
      <c r="B135" s="71" t="s">
        <v>122</v>
      </c>
      <c r="C135" s="80"/>
      <c r="D135" s="53">
        <v>107.8</v>
      </c>
      <c r="E135" s="74">
        <f>'[1]обесп.без 1 кв 15г '!F135+'[1]обес.без.2 кв. '!F135+'[1]обес.без.3 кв. '!F135+'[1]обес.без.4 кв. '!F135</f>
        <v>102.5</v>
      </c>
      <c r="F135" s="108">
        <f t="shared" si="8"/>
        <v>-4.9000000000000057</v>
      </c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6"/>
      <c r="S135" s="75">
        <f>E135-D135</f>
        <v>-5.2999999999999972</v>
      </c>
      <c r="T135" s="59"/>
    </row>
    <row r="136" spans="1:20" hidden="1" x14ac:dyDescent="0.25">
      <c r="A136" s="186"/>
      <c r="B136" s="104" t="s">
        <v>184</v>
      </c>
      <c r="C136" s="80"/>
      <c r="D136" s="53">
        <v>434.4</v>
      </c>
      <c r="E136" s="90">
        <f>'[1]обесп.без 1 кв 15г '!F136+'[1]обес.без.2 кв. '!F136+'[1]обес.без.3 кв. '!F136+'[1]обес.без.4 кв. '!F136</f>
        <v>456.59999999999997</v>
      </c>
      <c r="F136" s="108">
        <f t="shared" si="8"/>
        <v>5.0999999999999943</v>
      </c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6">
        <f t="shared" si="6"/>
        <v>22.199999999999989</v>
      </c>
      <c r="S136" s="58"/>
      <c r="T136" s="59"/>
    </row>
    <row r="137" spans="1:20" hidden="1" x14ac:dyDescent="0.25">
      <c r="A137" s="186"/>
      <c r="B137" s="104" t="s">
        <v>297</v>
      </c>
      <c r="C137" s="80"/>
      <c r="D137" s="53">
        <v>9.4</v>
      </c>
      <c r="E137" s="90">
        <f>'[1]обесп.без 1 кв 15г '!F137+'[1]обес.без.2 кв. '!F137+'[1]обес.без.3 кв. '!F137+'[1]обес.без.4 кв. '!F137</f>
        <v>9.7999999999999989</v>
      </c>
      <c r="F137" s="108">
        <f t="shared" si="8"/>
        <v>4.2999999999999972</v>
      </c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6">
        <f t="shared" si="6"/>
        <v>0.39999999999999858</v>
      </c>
      <c r="S137" s="58"/>
      <c r="T137" s="59"/>
    </row>
    <row r="138" spans="1:20" hidden="1" x14ac:dyDescent="0.25">
      <c r="A138" s="186"/>
      <c r="B138" s="104" t="s">
        <v>298</v>
      </c>
      <c r="C138" s="80"/>
      <c r="D138" s="53">
        <v>0</v>
      </c>
      <c r="E138" s="90">
        <f>'[1]обесп.без 1 кв 15г '!F138+'[1]обес.без.2 кв. '!F138+'[1]обес.без.3 кв. '!F138+'[1]обес.без.4 кв. '!F138</f>
        <v>0</v>
      </c>
      <c r="F138" s="108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6">
        <f t="shared" si="6"/>
        <v>0</v>
      </c>
      <c r="S138" s="58"/>
      <c r="T138" s="59"/>
    </row>
    <row r="139" spans="1:20" hidden="1" x14ac:dyDescent="0.25">
      <c r="A139" s="186"/>
      <c r="B139" s="104" t="s">
        <v>299</v>
      </c>
      <c r="C139" s="80" t="s">
        <v>33</v>
      </c>
      <c r="D139" s="53">
        <v>0</v>
      </c>
      <c r="E139" s="90">
        <f>'[1]обесп.без 1 кв 15г '!F139+'[1]обес.без.2 кв. '!F139+'[1]обес.без.3 кв. '!F139+'[1]обес.без.4 кв. '!F139</f>
        <v>0</v>
      </c>
      <c r="F139" s="108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6"/>
      <c r="S139" s="58"/>
      <c r="T139" s="59"/>
    </row>
    <row r="140" spans="1:20" hidden="1" x14ac:dyDescent="0.25">
      <c r="A140" s="186"/>
      <c r="B140" s="71" t="s">
        <v>192</v>
      </c>
      <c r="C140" s="80"/>
      <c r="D140" s="53">
        <v>561</v>
      </c>
      <c r="E140" s="90">
        <f>'[1]обесп.без 1 кв 15г '!F140+'[1]обес.без.2 кв. '!F140+'[1]обес.без.3 кв. '!F140+'[1]обес.без.4 кв. '!F140</f>
        <v>588.9</v>
      </c>
      <c r="F140" s="108">
        <f t="shared" si="8"/>
        <v>5</v>
      </c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6">
        <f>E140-D140</f>
        <v>27.899999999999977</v>
      </c>
      <c r="S140" s="75"/>
      <c r="T140" s="59"/>
    </row>
    <row r="141" spans="1:20" hidden="1" x14ac:dyDescent="0.25">
      <c r="A141" s="186"/>
      <c r="B141" s="104" t="s">
        <v>190</v>
      </c>
      <c r="C141" s="80"/>
      <c r="D141" s="53">
        <v>0</v>
      </c>
      <c r="E141" s="90">
        <f>'[1]обесп.без 1 кв 15г '!F141+'[1]обес.без.2 кв. '!F141+'[1]обес.без.3 кв. '!F141+'[1]обес.без.4 кв. '!F141</f>
        <v>0</v>
      </c>
      <c r="F141" s="98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6">
        <f t="shared" si="6"/>
        <v>0</v>
      </c>
      <c r="S141" s="58"/>
      <c r="T141" s="59"/>
    </row>
    <row r="142" spans="1:20" hidden="1" x14ac:dyDescent="0.25">
      <c r="A142" s="186"/>
      <c r="B142" s="104" t="s">
        <v>300</v>
      </c>
      <c r="C142" s="84"/>
      <c r="D142" s="53">
        <v>0</v>
      </c>
      <c r="E142" s="90">
        <f>'[1]обесп.без 1 кв 15г '!F142+'[1]обес.без.2 кв. '!F142+'[1]обес.без.3 кв. '!F142+'[1]обес.без.4 кв. '!F142</f>
        <v>0</v>
      </c>
      <c r="F142" s="108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6">
        <f t="shared" si="6"/>
        <v>0</v>
      </c>
      <c r="S142" s="58"/>
      <c r="T142" s="59"/>
    </row>
    <row r="143" spans="1:20" hidden="1" x14ac:dyDescent="0.25">
      <c r="A143" s="186"/>
      <c r="B143" s="104" t="s">
        <v>189</v>
      </c>
      <c r="C143" s="84"/>
      <c r="D143" s="53">
        <v>15.1</v>
      </c>
      <c r="E143" s="90">
        <f>'[1]обесп.без 1 кв 15г '!F143+'[1]обес.без.2 кв. '!F143+'[1]обес.без.3 кв. '!F143+'[1]обес.без.4 кв. '!F143</f>
        <v>15.1</v>
      </c>
      <c r="F143" s="108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6"/>
      <c r="S143" s="75">
        <f>E143-D143</f>
        <v>0</v>
      </c>
      <c r="T143" s="59"/>
    </row>
    <row r="144" spans="1:20" hidden="1" x14ac:dyDescent="0.25">
      <c r="A144" s="186"/>
      <c r="B144" s="104" t="s">
        <v>191</v>
      </c>
      <c r="C144" s="84"/>
      <c r="D144" s="53">
        <v>19.2</v>
      </c>
      <c r="E144" s="90">
        <f>'[1]обесп.без 1 кв 15г '!F144+'[1]обес.без.2 кв. '!F144+'[1]обес.без.3 кв. '!F144+'[1]обес.без.4 кв. '!F144</f>
        <v>19.2</v>
      </c>
      <c r="F144" s="98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6">
        <f t="shared" si="6"/>
        <v>0</v>
      </c>
      <c r="S144" s="58"/>
      <c r="T144" s="59"/>
    </row>
    <row r="145" spans="1:20" hidden="1" x14ac:dyDescent="0.25">
      <c r="A145" s="186"/>
      <c r="B145" s="104" t="s">
        <v>301</v>
      </c>
      <c r="C145" s="84"/>
      <c r="D145" s="53">
        <v>0</v>
      </c>
      <c r="E145" s="90">
        <f>'[1]обесп.без 1 кв 15г '!F145+'[1]обес.без.2 кв. '!F145+'[1]обес.без.3 кв. '!F145+'[1]обес.без.4 кв. '!F145</f>
        <v>0</v>
      </c>
      <c r="F145" s="108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6">
        <f t="shared" si="6"/>
        <v>0</v>
      </c>
      <c r="S145" s="58"/>
      <c r="T145" s="59"/>
    </row>
    <row r="146" spans="1:20" s="67" customFormat="1" hidden="1" x14ac:dyDescent="0.25">
      <c r="A146" s="194"/>
      <c r="B146" s="108" t="s">
        <v>302</v>
      </c>
      <c r="C146" s="81" t="s">
        <v>24</v>
      </c>
      <c r="D146" s="108">
        <v>0</v>
      </c>
      <c r="E146" s="90">
        <f>'[1]обесп.без 1 кв 15г '!F146+'[1]обес.без.2 кв. '!F146+'[1]обес.без.3 кв. '!F146+'[1]обес.без.4 кв. '!F146</f>
        <v>0</v>
      </c>
      <c r="F146" s="108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56"/>
      <c r="S146" s="99">
        <f>E146-D146</f>
        <v>0</v>
      </c>
      <c r="T146" s="66"/>
    </row>
    <row r="147" spans="1:20" s="67" customFormat="1" ht="12.75" x14ac:dyDescent="0.2">
      <c r="A147" s="189" t="s">
        <v>198</v>
      </c>
      <c r="B147" s="61" t="s">
        <v>199</v>
      </c>
      <c r="C147" s="81" t="s">
        <v>33</v>
      </c>
      <c r="D147" s="61">
        <f>D9+D81</f>
        <v>117233.2</v>
      </c>
      <c r="E147" s="61">
        <f>E9+E81</f>
        <v>122594.1</v>
      </c>
      <c r="F147" s="63">
        <f>ROUND(E147/D147*100,1)</f>
        <v>104.6</v>
      </c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3">
        <f>R9+R81</f>
        <v>5384.7999999999956</v>
      </c>
      <c r="S147" s="92">
        <f>S9+S81</f>
        <v>-23.899999999999977</v>
      </c>
      <c r="T147" s="66"/>
    </row>
    <row r="148" spans="1:20" s="112" customFormat="1" ht="12.75" x14ac:dyDescent="0.2">
      <c r="A148" s="194" t="s">
        <v>200</v>
      </c>
      <c r="B148" s="108" t="s">
        <v>201</v>
      </c>
      <c r="C148" s="81" t="s">
        <v>33</v>
      </c>
      <c r="D148" s="108">
        <f>D149-D147</f>
        <v>-68503</v>
      </c>
      <c r="E148" s="98">
        <f>E149-E147</f>
        <v>-70025.200000000012</v>
      </c>
      <c r="F148" s="98">
        <f>ROUND(E148/D148*100,1)</f>
        <v>102.2</v>
      </c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5"/>
      <c r="T148" s="83"/>
    </row>
    <row r="149" spans="1:20" s="67" customFormat="1" ht="12.75" x14ac:dyDescent="0.2">
      <c r="A149" s="189" t="s">
        <v>202</v>
      </c>
      <c r="B149" s="61" t="s">
        <v>203</v>
      </c>
      <c r="C149" s="81" t="s">
        <v>33</v>
      </c>
      <c r="D149" s="61">
        <v>48730.2</v>
      </c>
      <c r="E149" s="90">
        <f>'[1]обесп.без 1 кв 15г '!F149+'[1]обес.без.2 кв. '!F149+'[1]обес.без.3 кв. '!F149+'[1]обес.без.4 кв. '!F149</f>
        <v>52568.899999999994</v>
      </c>
      <c r="F149" s="98">
        <f>ROUND(E149/D149*100,1)</f>
        <v>107.9</v>
      </c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92"/>
      <c r="T149" s="66"/>
    </row>
    <row r="150" spans="1:20" s="112" customFormat="1" ht="12.75" x14ac:dyDescent="0.2">
      <c r="A150" s="194" t="s">
        <v>204</v>
      </c>
      <c r="B150" s="108" t="s">
        <v>205</v>
      </c>
      <c r="C150" s="81" t="s">
        <v>303</v>
      </c>
      <c r="D150" s="108">
        <v>208977.6</v>
      </c>
      <c r="E150" s="195">
        <f>'[1]обесп.без 1 кв 15г '!F150+'[1]обес.без.2 кв. '!F150+'[1]обес.без.3 кв. '!F150+'[1]обес.без.4 кв. '!F150</f>
        <v>225960.28000000003</v>
      </c>
      <c r="F150" s="98">
        <f>ROUND(E150/D150*100,1)</f>
        <v>108.1</v>
      </c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5"/>
      <c r="T150" s="83"/>
    </row>
    <row r="151" spans="1:20" s="112" customFormat="1" x14ac:dyDescent="0.25">
      <c r="A151" s="194"/>
      <c r="B151" s="102"/>
      <c r="C151" s="81" t="s">
        <v>24</v>
      </c>
      <c r="D151" s="108"/>
      <c r="E151" s="56"/>
      <c r="F151" s="61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5"/>
      <c r="T151" s="83"/>
    </row>
    <row r="152" spans="1:20" x14ac:dyDescent="0.25">
      <c r="A152" s="185" t="s">
        <v>208</v>
      </c>
      <c r="B152" s="72" t="s">
        <v>209</v>
      </c>
      <c r="C152" s="80" t="s">
        <v>210</v>
      </c>
      <c r="D152" s="53"/>
      <c r="E152" s="56"/>
      <c r="F152" s="61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8"/>
      <c r="T152" s="59"/>
    </row>
    <row r="153" spans="1:20" x14ac:dyDescent="0.25">
      <c r="A153" s="185"/>
      <c r="B153" s="72" t="s">
        <v>211</v>
      </c>
      <c r="C153" s="80" t="s">
        <v>210</v>
      </c>
      <c r="D153" s="53">
        <v>215</v>
      </c>
      <c r="E153" s="56"/>
      <c r="F153" s="61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105"/>
      <c r="T153" s="196"/>
    </row>
    <row r="154" spans="1:20" x14ac:dyDescent="0.25">
      <c r="A154" s="185"/>
      <c r="B154" s="72" t="s">
        <v>212</v>
      </c>
      <c r="C154" s="80" t="s">
        <v>210</v>
      </c>
      <c r="D154" s="53">
        <v>269</v>
      </c>
      <c r="E154" s="56"/>
      <c r="F154" s="61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8"/>
      <c r="T154" s="196"/>
    </row>
    <row r="155" spans="1:20" x14ac:dyDescent="0.25">
      <c r="A155" s="185"/>
      <c r="B155" s="72" t="s">
        <v>213</v>
      </c>
      <c r="C155" s="80" t="s">
        <v>210</v>
      </c>
      <c r="D155" s="53">
        <v>269</v>
      </c>
      <c r="E155" s="56"/>
      <c r="F155" s="61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8"/>
      <c r="T155" s="59"/>
    </row>
    <row r="156" spans="1:20" x14ac:dyDescent="0.25">
      <c r="A156" s="189" t="s">
        <v>214</v>
      </c>
      <c r="B156" s="72" t="s">
        <v>215</v>
      </c>
      <c r="C156" s="197"/>
      <c r="D156" s="53"/>
      <c r="E156" s="53"/>
      <c r="F156" s="61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8"/>
      <c r="T156" s="59"/>
    </row>
    <row r="157" spans="1:20" s="67" customFormat="1" ht="12.75" x14ac:dyDescent="0.2">
      <c r="A157" s="189" t="s">
        <v>216</v>
      </c>
      <c r="B157" s="108" t="s">
        <v>217</v>
      </c>
      <c r="C157" s="81" t="s">
        <v>218</v>
      </c>
      <c r="D157" s="61">
        <f>D159+D160</f>
        <v>42.96</v>
      </c>
      <c r="E157" s="61">
        <f>E159+E160</f>
        <v>42.96</v>
      </c>
      <c r="F157" s="61">
        <f>ROUND(E157/D157*100,1)</f>
        <v>100</v>
      </c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92"/>
      <c r="T157" s="66"/>
    </row>
    <row r="158" spans="1:20" x14ac:dyDescent="0.25">
      <c r="A158" s="53"/>
      <c r="B158" s="72" t="s">
        <v>65</v>
      </c>
      <c r="C158" s="186"/>
      <c r="D158" s="78"/>
      <c r="E158" s="53"/>
      <c r="F158" s="61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8"/>
      <c r="T158" s="59"/>
    </row>
    <row r="159" spans="1:20" x14ac:dyDescent="0.25">
      <c r="A159" s="53" t="s">
        <v>219</v>
      </c>
      <c r="B159" s="72" t="s">
        <v>220</v>
      </c>
      <c r="C159" s="80" t="s">
        <v>218</v>
      </c>
      <c r="D159" s="53">
        <v>40.56</v>
      </c>
      <c r="E159" s="53">
        <v>40.56</v>
      </c>
      <c r="F159" s="63">
        <f>ROUND(E159/D159*100,1)</f>
        <v>100</v>
      </c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8"/>
      <c r="T159" s="59"/>
    </row>
    <row r="160" spans="1:20" x14ac:dyDescent="0.25">
      <c r="A160" s="53" t="s">
        <v>221</v>
      </c>
      <c r="B160" s="72" t="s">
        <v>222</v>
      </c>
      <c r="C160" s="80" t="s">
        <v>218</v>
      </c>
      <c r="D160" s="53">
        <v>2.4</v>
      </c>
      <c r="E160" s="53">
        <v>2.4</v>
      </c>
      <c r="F160" s="61">
        <f>ROUND(E160/D160*100,1)</f>
        <v>100</v>
      </c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8"/>
      <c r="T160" s="59"/>
    </row>
    <row r="161" spans="1:20" x14ac:dyDescent="0.25">
      <c r="A161" s="53" t="s">
        <v>223</v>
      </c>
      <c r="B161" s="72" t="s">
        <v>224</v>
      </c>
      <c r="C161" s="80" t="s">
        <v>210</v>
      </c>
      <c r="D161" s="138">
        <f>((D22+D84)/12)/D157*1000</f>
        <v>125097.37740533829</v>
      </c>
      <c r="E161" s="138">
        <f>(E22+E84)/12/E157*1000</f>
        <v>131383.84543761637</v>
      </c>
      <c r="F161" s="61">
        <f>ROUND(E161/D161*100,1)</f>
        <v>105</v>
      </c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8"/>
      <c r="T161" s="59"/>
    </row>
    <row r="162" spans="1:20" x14ac:dyDescent="0.25">
      <c r="A162" s="53"/>
      <c r="B162" s="72" t="s">
        <v>65</v>
      </c>
      <c r="C162" s="186"/>
      <c r="D162" s="53"/>
      <c r="E162" s="53"/>
      <c r="F162" s="61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8"/>
      <c r="T162" s="59"/>
    </row>
    <row r="163" spans="1:20" x14ac:dyDescent="0.25">
      <c r="A163" s="53" t="s">
        <v>225</v>
      </c>
      <c r="B163" s="72" t="s">
        <v>220</v>
      </c>
      <c r="C163" s="80" t="s">
        <v>210</v>
      </c>
      <c r="D163" s="53">
        <f>ROUND(D22/12/D159*1000,0)</f>
        <v>122276</v>
      </c>
      <c r="E163" s="78">
        <f>E22/12/E159*1000</f>
        <v>128389.42307692306</v>
      </c>
      <c r="F163" s="61">
        <f>ROUND(E163/D163*100,1)</f>
        <v>105</v>
      </c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8"/>
      <c r="T163" s="59"/>
    </row>
    <row r="164" spans="1:20" ht="15.75" thickBot="1" x14ac:dyDescent="0.3">
      <c r="A164" s="198" t="s">
        <v>226</v>
      </c>
      <c r="B164" s="199" t="s">
        <v>222</v>
      </c>
      <c r="C164" s="200" t="s">
        <v>210</v>
      </c>
      <c r="D164" s="198">
        <f>ROUND(D84/12/D160*1000,0)</f>
        <v>172785</v>
      </c>
      <c r="E164" s="201">
        <f>E84/12/E160*1000</f>
        <v>181989.58333333331</v>
      </c>
      <c r="F164" s="202">
        <f>ROUND(E164/D164*100,1)</f>
        <v>105.3</v>
      </c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203"/>
      <c r="T164" s="145"/>
    </row>
    <row r="165" spans="1:20" s="112" customFormat="1" ht="12.75" hidden="1" x14ac:dyDescent="0.2">
      <c r="A165" s="204" t="s">
        <v>312</v>
      </c>
      <c r="B165" s="205" t="s">
        <v>228</v>
      </c>
      <c r="C165" s="206"/>
      <c r="D165" s="207"/>
      <c r="E165" s="208"/>
      <c r="F165" s="209"/>
      <c r="G165" s="210"/>
      <c r="H165" s="210"/>
      <c r="I165" s="210"/>
      <c r="J165" s="210"/>
      <c r="K165" s="210"/>
      <c r="L165" s="210"/>
      <c r="R165" s="205"/>
      <c r="S165" s="205"/>
      <c r="T165" s="211"/>
    </row>
    <row r="166" spans="1:20" hidden="1" x14ac:dyDescent="0.25">
      <c r="A166" s="134"/>
      <c r="B166" s="72" t="s">
        <v>229</v>
      </c>
      <c r="C166" s="212" t="s">
        <v>24</v>
      </c>
      <c r="D166" s="129"/>
      <c r="E166" s="213"/>
      <c r="F166" s="214"/>
      <c r="G166" s="136"/>
      <c r="H166" s="136"/>
      <c r="I166" s="136"/>
      <c r="J166" s="136"/>
      <c r="K166" s="136"/>
      <c r="L166" s="136"/>
      <c r="R166" s="53"/>
      <c r="S166" s="53"/>
      <c r="T166" s="215"/>
    </row>
    <row r="167" spans="1:20" hidden="1" x14ac:dyDescent="0.25">
      <c r="A167" s="134" t="s">
        <v>230</v>
      </c>
      <c r="B167" s="72" t="s">
        <v>231</v>
      </c>
      <c r="C167" s="216"/>
      <c r="D167" s="129"/>
      <c r="E167" s="213"/>
      <c r="F167" s="214"/>
      <c r="G167" s="136"/>
      <c r="H167" s="136"/>
      <c r="I167" s="136"/>
      <c r="J167" s="136"/>
      <c r="K167" s="136"/>
      <c r="L167" s="136"/>
      <c r="R167" s="53"/>
      <c r="S167" s="53"/>
      <c r="T167" s="215"/>
    </row>
    <row r="168" spans="1:20" hidden="1" x14ac:dyDescent="0.25">
      <c r="A168" s="134"/>
      <c r="B168" s="72" t="s">
        <v>232</v>
      </c>
      <c r="C168" s="216"/>
      <c r="D168" s="129"/>
      <c r="E168" s="213"/>
      <c r="F168" s="214"/>
      <c r="G168" s="136"/>
      <c r="H168" s="136"/>
      <c r="I168" s="136"/>
      <c r="J168" s="136"/>
      <c r="K168" s="136"/>
      <c r="L168" s="136"/>
      <c r="R168" s="53"/>
      <c r="S168" s="53"/>
      <c r="T168" s="215"/>
    </row>
    <row r="169" spans="1:20" hidden="1" x14ac:dyDescent="0.25">
      <c r="A169" s="134"/>
      <c r="B169" s="72" t="s">
        <v>233</v>
      </c>
      <c r="C169" s="217" t="s">
        <v>24</v>
      </c>
      <c r="D169" s="129"/>
      <c r="E169" s="213"/>
      <c r="F169" s="214"/>
      <c r="G169" s="136"/>
      <c r="H169" s="136"/>
      <c r="I169" s="136"/>
      <c r="J169" s="136"/>
      <c r="K169" s="136"/>
      <c r="L169" s="136"/>
      <c r="R169" s="53"/>
      <c r="S169" s="53"/>
      <c r="T169" s="215"/>
    </row>
    <row r="170" spans="1:20" hidden="1" x14ac:dyDescent="0.25">
      <c r="A170" s="134" t="s">
        <v>234</v>
      </c>
      <c r="B170" s="72" t="s">
        <v>235</v>
      </c>
      <c r="C170" s="217"/>
      <c r="D170" s="129"/>
      <c r="E170" s="213"/>
      <c r="F170" s="214"/>
      <c r="G170" s="136"/>
      <c r="H170" s="136"/>
      <c r="I170" s="136"/>
      <c r="J170" s="136"/>
      <c r="K170" s="136"/>
      <c r="L170" s="136"/>
      <c r="R170" s="53"/>
      <c r="S170" s="53"/>
      <c r="T170" s="215"/>
    </row>
    <row r="171" spans="1:20" hidden="1" x14ac:dyDescent="0.25">
      <c r="A171" s="134"/>
      <c r="B171" s="72" t="s">
        <v>236</v>
      </c>
      <c r="C171" s="217" t="s">
        <v>24</v>
      </c>
      <c r="D171" s="135"/>
      <c r="E171" s="73"/>
      <c r="F171" s="214"/>
      <c r="R171" s="53"/>
      <c r="S171" s="53"/>
      <c r="T171" s="215"/>
    </row>
    <row r="172" spans="1:20" hidden="1" x14ac:dyDescent="0.25">
      <c r="A172" s="134"/>
      <c r="B172" s="72" t="s">
        <v>65</v>
      </c>
      <c r="C172" s="217"/>
      <c r="D172" s="129"/>
      <c r="E172" s="53"/>
      <c r="F172" s="214"/>
      <c r="R172" s="53"/>
      <c r="S172" s="53"/>
      <c r="T172" s="215"/>
    </row>
    <row r="173" spans="1:20" hidden="1" x14ac:dyDescent="0.25">
      <c r="A173" s="134" t="s">
        <v>237</v>
      </c>
      <c r="B173" s="72" t="s">
        <v>238</v>
      </c>
      <c r="C173" s="217" t="s">
        <v>24</v>
      </c>
      <c r="D173" s="218"/>
      <c r="E173" s="219"/>
      <c r="F173" s="214"/>
      <c r="R173" s="53"/>
      <c r="S173" s="53"/>
      <c r="T173" s="215"/>
    </row>
    <row r="174" spans="1:20" hidden="1" x14ac:dyDescent="0.25">
      <c r="A174" s="134" t="s">
        <v>239</v>
      </c>
      <c r="B174" s="72" t="s">
        <v>47</v>
      </c>
      <c r="C174" s="217" t="s">
        <v>24</v>
      </c>
      <c r="D174" s="135"/>
      <c r="E174" s="220"/>
      <c r="F174" s="214"/>
      <c r="R174" s="53"/>
      <c r="S174" s="53"/>
      <c r="T174" s="215"/>
    </row>
    <row r="175" spans="1:20" ht="15.75" hidden="1" thickBot="1" x14ac:dyDescent="0.3">
      <c r="A175" s="221" t="s">
        <v>240</v>
      </c>
      <c r="B175" s="199" t="s">
        <v>50</v>
      </c>
      <c r="C175" s="222" t="s">
        <v>24</v>
      </c>
      <c r="D175" s="223"/>
      <c r="E175" s="224"/>
      <c r="F175" s="225"/>
      <c r="R175" s="53"/>
      <c r="S175" s="53"/>
      <c r="T175" s="226"/>
    </row>
    <row r="176" spans="1:20" hidden="1" x14ac:dyDescent="0.25"/>
    <row r="177" spans="2:6" hidden="1" x14ac:dyDescent="0.25"/>
    <row r="178" spans="2:6" hidden="1" x14ac:dyDescent="0.25"/>
    <row r="179" spans="2:6" hidden="1" x14ac:dyDescent="0.25"/>
    <row r="180" spans="2:6" hidden="1" x14ac:dyDescent="0.25"/>
    <row r="181" spans="2:6" hidden="1" x14ac:dyDescent="0.25">
      <c r="B181" s="150" t="s">
        <v>241</v>
      </c>
      <c r="C181" s="150"/>
      <c r="D181" s="150"/>
      <c r="E181" s="150"/>
    </row>
    <row r="182" spans="2:6" hidden="1" x14ac:dyDescent="0.25">
      <c r="B182" s="151" t="s">
        <v>304</v>
      </c>
      <c r="C182" s="151"/>
      <c r="D182" s="151"/>
      <c r="E182" s="151" t="s">
        <v>305</v>
      </c>
    </row>
    <row r="183" spans="2:6" hidden="1" x14ac:dyDescent="0.25">
      <c r="B183" s="151"/>
      <c r="C183" s="151"/>
      <c r="D183" s="151"/>
      <c r="E183" s="151"/>
    </row>
    <row r="184" spans="2:6" hidden="1" x14ac:dyDescent="0.25">
      <c r="B184" s="150" t="s">
        <v>306</v>
      </c>
      <c r="C184" s="150"/>
      <c r="D184" s="150"/>
      <c r="E184" s="150"/>
    </row>
    <row r="185" spans="2:6" hidden="1" x14ac:dyDescent="0.25">
      <c r="B185" s="150" t="s">
        <v>307</v>
      </c>
      <c r="C185" s="18"/>
      <c r="D185" s="77"/>
      <c r="F185" s="150" t="s">
        <v>246</v>
      </c>
    </row>
    <row r="186" spans="2:6" hidden="1" x14ac:dyDescent="0.25">
      <c r="C186" s="18"/>
      <c r="D186" s="77"/>
    </row>
    <row r="187" spans="2:6" hidden="1" x14ac:dyDescent="0.25">
      <c r="C187" s="18"/>
      <c r="D187" s="77"/>
    </row>
    <row r="188" spans="2:6" hidden="1" x14ac:dyDescent="0.25">
      <c r="C188" s="18"/>
      <c r="D188" s="77"/>
    </row>
    <row r="189" spans="2:6" hidden="1" x14ac:dyDescent="0.25"/>
    <row r="190" spans="2:6" hidden="1" x14ac:dyDescent="0.25"/>
    <row r="191" spans="2:6" hidden="1" x14ac:dyDescent="0.25"/>
    <row r="192" spans="2:6" hidden="1" x14ac:dyDescent="0.25"/>
    <row r="193" spans="1:5" ht="15.75" hidden="1" x14ac:dyDescent="0.25">
      <c r="B193" s="152"/>
      <c r="C193" s="227"/>
      <c r="D193" s="227"/>
      <c r="E193" s="227"/>
    </row>
    <row r="194" spans="1:5" ht="23.25" hidden="1" x14ac:dyDescent="0.35">
      <c r="B194" s="152"/>
      <c r="C194" s="18"/>
      <c r="D194" s="228"/>
      <c r="E194" s="228"/>
    </row>
    <row r="195" spans="1:5" hidden="1" x14ac:dyDescent="0.25">
      <c r="A195" s="229" t="s">
        <v>308</v>
      </c>
      <c r="B195" s="230"/>
      <c r="C195" s="18"/>
    </row>
    <row r="196" spans="1:5" hidden="1" x14ac:dyDescent="0.25">
      <c r="A196" s="229" t="s">
        <v>248</v>
      </c>
      <c r="B196" s="230"/>
    </row>
    <row r="197" spans="1:5" hidden="1" x14ac:dyDescent="0.25"/>
    <row r="282" spans="1:6" x14ac:dyDescent="0.25">
      <c r="B282" s="150" t="s">
        <v>309</v>
      </c>
      <c r="C282" s="150"/>
      <c r="D282" s="150"/>
      <c r="E282" s="150"/>
    </row>
    <row r="283" spans="1:6" x14ac:dyDescent="0.25">
      <c r="A283" s="150"/>
      <c r="C283" s="18"/>
      <c r="D283" s="77"/>
    </row>
    <row r="284" spans="1:6" x14ac:dyDescent="0.25">
      <c r="C284" s="18"/>
      <c r="D284" s="77"/>
      <c r="F284" s="150"/>
    </row>
    <row r="285" spans="1:6" x14ac:dyDescent="0.25">
      <c r="B285" s="152" t="s">
        <v>310</v>
      </c>
      <c r="C285" s="18"/>
      <c r="D285" s="77"/>
    </row>
    <row r="286" spans="1:6" x14ac:dyDescent="0.25">
      <c r="A286" s="152"/>
      <c r="B286" s="152" t="s">
        <v>311</v>
      </c>
      <c r="C286" s="18"/>
      <c r="D286" s="77"/>
    </row>
    <row r="287" spans="1:6" x14ac:dyDescent="0.25">
      <c r="A287" s="152"/>
      <c r="C287" s="18"/>
      <c r="D287" s="77"/>
    </row>
  </sheetData>
  <mergeCells count="1">
    <mergeCell ref="R4:S5"/>
  </mergeCells>
  <pageMargins left="0.7" right="0.7" top="0.75" bottom="0.75" header="0.3" footer="0.3"/>
  <ignoredErrors>
    <ignoredError sqref="D11" formulaRange="1"/>
    <ignoredError sqref="R103:S1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Взлет-посадка</vt:lpstr>
      <vt:lpstr>Обесп.авиац.без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Божко Ольга</dc:creator>
  <cp:lastModifiedBy>Божко Ольга</cp:lastModifiedBy>
  <dcterms:created xsi:type="dcterms:W3CDTF">2016-03-24T05:20:14Z</dcterms:created>
  <dcterms:modified xsi:type="dcterms:W3CDTF">2016-03-24T05:31:09Z</dcterms:modified>
</cp:coreProperties>
</file>